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tepanska-indic-3mil - Zm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'Stepanska-indic-3mil - Zm...'!$C$143:$K$253</definedName>
    <definedName name="_xlnm.Print_Area" localSheetId="1">'Stepanska-indic-3mil - Zm...'!$C$4:$J$76,'Stepanska-indic-3mil - Zm...'!$C$82:$J$127,'Stepanska-indic-3mil - Zm...'!$C$133:$J$253</definedName>
    <definedName name="_xlnm.Print_Titles" localSheetId="1">'Stepanska-indic-3mil - Zm...'!$143:$143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3"/>
  <c r="BH253"/>
  <c r="BG253"/>
  <c r="BF253"/>
  <c r="T253"/>
  <c r="T252"/>
  <c r="R253"/>
  <c r="R252"/>
  <c r="P253"/>
  <c r="P252"/>
  <c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F138"/>
  <c r="E136"/>
  <c r="BI125"/>
  <c r="BH125"/>
  <c r="BG125"/>
  <c r="BF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F87"/>
  <c r="E85"/>
  <c r="J22"/>
  <c r="E22"/>
  <c r="J141"/>
  <c r="J21"/>
  <c r="J19"/>
  <c r="E19"/>
  <c r="J140"/>
  <c r="J18"/>
  <c r="J16"/>
  <c r="E16"/>
  <c r="F141"/>
  <c r="J15"/>
  <c r="J13"/>
  <c r="E13"/>
  <c r="F140"/>
  <c r="J12"/>
  <c r="J10"/>
  <c r="J138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53"/>
  <c r="BK251"/>
  <c r="J251"/>
  <c r="J249"/>
  <c r="J248"/>
  <c r="BK246"/>
  <c r="J244"/>
  <c r="BK238"/>
  <c r="BK237"/>
  <c r="J236"/>
  <c r="BK235"/>
  <c r="J234"/>
  <c r="BK232"/>
  <c r="J231"/>
  <c r="BK230"/>
  <c r="BK229"/>
  <c r="BK228"/>
  <c r="J227"/>
  <c r="J226"/>
  <c r="J225"/>
  <c r="J223"/>
  <c r="BK222"/>
  <c r="J221"/>
  <c r="BK220"/>
  <c r="J219"/>
  <c r="BK216"/>
  <c r="BK215"/>
  <c r="J213"/>
  <c r="J211"/>
  <c r="BK208"/>
  <c r="J206"/>
  <c r="J205"/>
  <c r="BK202"/>
  <c r="J198"/>
  <c r="BK196"/>
  <c r="J191"/>
  <c r="J187"/>
  <c r="BK185"/>
  <c r="BK182"/>
  <c r="J181"/>
  <c r="BK179"/>
  <c r="J176"/>
  <c r="BK174"/>
  <c r="J172"/>
  <c r="BK171"/>
  <c r="BK170"/>
  <c r="BK168"/>
  <c r="BK166"/>
  <c r="J164"/>
  <c r="BK162"/>
  <c r="BK159"/>
  <c r="BK157"/>
  <c r="BK155"/>
  <c r="BK153"/>
  <c r="BK151"/>
  <c r="J148"/>
  <c r="J146"/>
  <c r="BK249"/>
  <c r="J246"/>
  <c r="BK241"/>
  <c r="BK240"/>
  <c r="J238"/>
  <c r="BK236"/>
  <c r="BK234"/>
  <c r="BK231"/>
  <c r="J229"/>
  <c r="BK227"/>
  <c r="BK225"/>
  <c r="J222"/>
  <c r="J220"/>
  <c r="J218"/>
  <c r="J215"/>
  <c r="BK213"/>
  <c r="BK211"/>
  <c r="J210"/>
  <c r="J207"/>
  <c r="BK206"/>
  <c r="J202"/>
  <c r="BK198"/>
  <c r="BK191"/>
  <c r="J189"/>
  <c r="J186"/>
  <c r="J183"/>
  <c r="BK180"/>
  <c r="BK178"/>
  <c r="BK176"/>
  <c r="J174"/>
  <c r="J170"/>
  <c r="BK169"/>
  <c r="BK167"/>
  <c r="J165"/>
  <c r="J162"/>
  <c r="J159"/>
  <c r="J157"/>
  <c r="BK156"/>
  <c r="J154"/>
  <c r="J152"/>
  <c r="BK149"/>
  <c r="BK146"/>
  <c i="1" r="AS94"/>
  <c i="2" r="BK218"/>
  <c r="J214"/>
  <c r="BK212"/>
  <c r="J209"/>
  <c r="BK207"/>
  <c r="BK205"/>
  <c r="BK204"/>
  <c r="BK200"/>
  <c r="J194"/>
  <c r="BK189"/>
  <c r="BK188"/>
  <c r="BK186"/>
  <c r="BK183"/>
  <c r="BK181"/>
  <c r="J180"/>
  <c r="J178"/>
  <c r="J177"/>
  <c r="BK175"/>
  <c r="BK173"/>
  <c r="J171"/>
  <c r="J169"/>
  <c r="J167"/>
  <c r="BK165"/>
  <c r="BK163"/>
  <c r="BK160"/>
  <c r="J158"/>
  <c r="J156"/>
  <c r="BK154"/>
  <c r="BK152"/>
  <c r="J149"/>
  <c r="BK147"/>
  <c r="J253"/>
  <c r="BK248"/>
  <c r="BK244"/>
  <c r="J241"/>
  <c r="J240"/>
  <c r="J237"/>
  <c r="J235"/>
  <c r="J232"/>
  <c r="J230"/>
  <c r="J228"/>
  <c r="BK226"/>
  <c r="BK223"/>
  <c r="BK221"/>
  <c r="BK219"/>
  <c r="J216"/>
  <c r="BK214"/>
  <c r="J212"/>
  <c r="BK210"/>
  <c r="BK209"/>
  <c r="J208"/>
  <c r="J204"/>
  <c r="J200"/>
  <c r="J196"/>
  <c r="BK194"/>
  <c r="J188"/>
  <c r="BK187"/>
  <c r="J185"/>
  <c r="J182"/>
  <c r="J179"/>
  <c r="BK177"/>
  <c r="J175"/>
  <c r="J173"/>
  <c r="BK172"/>
  <c r="J168"/>
  <c r="J166"/>
  <c r="BK164"/>
  <c r="J163"/>
  <c r="J160"/>
  <c r="BK158"/>
  <c r="J155"/>
  <c r="J153"/>
  <c r="J151"/>
  <c r="BK148"/>
  <c r="J147"/>
  <c l="1" r="BK145"/>
  <c r="R145"/>
  <c r="BK150"/>
  <c r="J150"/>
  <c r="J96"/>
  <c r="R150"/>
  <c r="BK161"/>
  <c r="J161"/>
  <c r="J97"/>
  <c r="T161"/>
  <c r="P184"/>
  <c r="R184"/>
  <c r="BK203"/>
  <c r="J203"/>
  <c r="J106"/>
  <c r="R203"/>
  <c r="R192"/>
  <c r="BK217"/>
  <c r="J217"/>
  <c r="J107"/>
  <c r="P217"/>
  <c r="T217"/>
  <c r="P224"/>
  <c r="T224"/>
  <c r="P233"/>
  <c r="T233"/>
  <c r="R239"/>
  <c r="P145"/>
  <c r="T145"/>
  <c r="P150"/>
  <c r="T150"/>
  <c r="P161"/>
  <c r="R161"/>
  <c r="BK184"/>
  <c r="J184"/>
  <c r="J98"/>
  <c r="T184"/>
  <c r="P203"/>
  <c r="P192"/>
  <c r="T203"/>
  <c r="T192"/>
  <c r="R217"/>
  <c r="BK224"/>
  <c r="J224"/>
  <c r="J108"/>
  <c r="R224"/>
  <c r="BK233"/>
  <c r="J233"/>
  <c r="J109"/>
  <c r="R233"/>
  <c r="BK239"/>
  <c r="J239"/>
  <c r="J110"/>
  <c r="P239"/>
  <c r="T239"/>
  <c r="BK247"/>
  <c r="J247"/>
  <c r="J114"/>
  <c r="P247"/>
  <c r="P242"/>
  <c r="R247"/>
  <c r="R242"/>
  <c r="T247"/>
  <c r="T242"/>
  <c r="BK190"/>
  <c r="J190"/>
  <c r="J99"/>
  <c r="BK197"/>
  <c r="J197"/>
  <c r="J103"/>
  <c r="BK245"/>
  <c r="J245"/>
  <c r="J113"/>
  <c r="BK193"/>
  <c r="BK195"/>
  <c r="J195"/>
  <c r="J102"/>
  <c r="BK199"/>
  <c r="J199"/>
  <c r="J104"/>
  <c r="BK201"/>
  <c r="J201"/>
  <c r="J105"/>
  <c r="BK243"/>
  <c r="J243"/>
  <c r="J112"/>
  <c r="BK250"/>
  <c r="J250"/>
  <c r="J115"/>
  <c r="BK252"/>
  <c r="J252"/>
  <c r="J116"/>
  <c r="F89"/>
  <c r="F90"/>
  <c r="J90"/>
  <c r="BE146"/>
  <c r="BE148"/>
  <c r="BE149"/>
  <c r="BE157"/>
  <c r="BE162"/>
  <c r="BE164"/>
  <c r="BE166"/>
  <c r="BE168"/>
  <c r="BE170"/>
  <c r="BE171"/>
  <c r="BE172"/>
  <c r="BE177"/>
  <c r="BE181"/>
  <c r="BE186"/>
  <c r="BE189"/>
  <c r="BE202"/>
  <c r="BE204"/>
  <c r="BE208"/>
  <c r="BE213"/>
  <c r="BE218"/>
  <c r="BE220"/>
  <c r="BE222"/>
  <c r="BE225"/>
  <c r="BE226"/>
  <c r="BE227"/>
  <c r="BE230"/>
  <c r="BE235"/>
  <c r="BE238"/>
  <c r="BE240"/>
  <c r="BE244"/>
  <c r="BE248"/>
  <c r="J87"/>
  <c r="J89"/>
  <c r="BE147"/>
  <c r="BE151"/>
  <c r="BE152"/>
  <c r="BE153"/>
  <c r="BE154"/>
  <c r="BE155"/>
  <c r="BE156"/>
  <c r="BE158"/>
  <c r="BE159"/>
  <c r="BE160"/>
  <c r="BE163"/>
  <c r="BE165"/>
  <c r="BE167"/>
  <c r="BE169"/>
  <c r="BE173"/>
  <c r="BE174"/>
  <c r="BE175"/>
  <c r="BE176"/>
  <c r="BE178"/>
  <c r="BE179"/>
  <c r="BE180"/>
  <c r="BE182"/>
  <c r="BE183"/>
  <c r="BE185"/>
  <c r="BE187"/>
  <c r="BE188"/>
  <c r="BE191"/>
  <c r="BE194"/>
  <c r="BE196"/>
  <c r="BE198"/>
  <c r="BE200"/>
  <c r="BE205"/>
  <c r="BE206"/>
  <c r="BE207"/>
  <c r="BE209"/>
  <c r="BE210"/>
  <c r="BE211"/>
  <c r="BE212"/>
  <c r="BE214"/>
  <c r="BE215"/>
  <c r="BE216"/>
  <c r="BE219"/>
  <c r="BE221"/>
  <c r="BE223"/>
  <c r="BE228"/>
  <c r="BE229"/>
  <c r="BE231"/>
  <c r="BE232"/>
  <c r="BE234"/>
  <c r="BE236"/>
  <c r="BE237"/>
  <c r="BE241"/>
  <c r="BE246"/>
  <c r="BE249"/>
  <c r="BE251"/>
  <c r="BE253"/>
  <c r="J34"/>
  <c i="1" r="AW95"/>
  <c i="2" r="F36"/>
  <c i="1" r="BC95"/>
  <c r="BC94"/>
  <c r="W35"/>
  <c i="2" r="F35"/>
  <c i="1" r="BB95"/>
  <c r="BB94"/>
  <c r="W34"/>
  <c i="2" r="F34"/>
  <c i="1" r="BA95"/>
  <c r="BA94"/>
  <c r="AW94"/>
  <c r="AK33"/>
  <c i="2" r="F37"/>
  <c i="1" r="BD95"/>
  <c r="BD94"/>
  <c r="W36"/>
  <c i="2" l="1" r="P144"/>
  <c i="1" r="AU95"/>
  <c i="2" r="R144"/>
  <c r="BK192"/>
  <c r="J192"/>
  <c r="J100"/>
  <c r="T144"/>
  <c r="J145"/>
  <c r="J95"/>
  <c r="J193"/>
  <c r="J101"/>
  <c r="BK242"/>
  <c r="J242"/>
  <c r="J111"/>
  <c i="1" r="AU94"/>
  <c r="W33"/>
  <c r="AX94"/>
  <c r="AY94"/>
  <c i="2" l="1" r="BK144"/>
  <c r="J144"/>
  <c r="J94"/>
  <c r="J28"/>
  <c r="J125"/>
  <c r="J119"/>
  <c r="J127"/>
  <c l="1" r="BE125"/>
  <c r="J29"/>
  <c r="J33"/>
  <c i="1" r="AV95"/>
  <c r="AT95"/>
  <c i="2" r="J30"/>
  <c i="1" r="AG95"/>
  <c r="AG94"/>
  <c r="AG101"/>
  <c r="CD101"/>
  <c l="1" r="AN95"/>
  <c i="2" r="J39"/>
  <c i="1" r="AG100"/>
  <c r="CD100"/>
  <c r="AV101"/>
  <c r="BY101"/>
  <c r="AK26"/>
  <c r="AG98"/>
  <c r="AV98"/>
  <c r="BY98"/>
  <c i="2" r="F33"/>
  <c i="1" r="AZ95"/>
  <c r="AZ94"/>
  <c r="AV94"/>
  <c r="AT94"/>
  <c r="AN94"/>
  <c r="AG99"/>
  <c l="1" r="CD98"/>
  <c r="CD99"/>
  <c r="AG97"/>
  <c r="AK27"/>
  <c r="AK29"/>
  <c r="AN101"/>
  <c r="AV100"/>
  <c r="BY100"/>
  <c r="AN98"/>
  <c r="AV99"/>
  <c r="BY99"/>
  <c l="1" r="W32"/>
  <c r="AK32"/>
  <c r="AN100"/>
  <c r="AN99"/>
  <c r="AG103"/>
  <c l="1" r="AK38"/>
  <c r="AN97"/>
  <c l="1"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<sst xmlns="http://schemas.openxmlformats.org/spreadsheetml/2006/main">
  <si>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</si>
  <si>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</si>
  <si>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</si>
  <si>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</si>
  <si>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</si>
  <si>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{82940e6e-d67d-44eb-b19c-37257949f2ff}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</si>
  <si>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</si>
  <si>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</si>
  <si>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</si>
  <si>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</si>
  <si>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</si>
  <si>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</si>
  <si>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</si>
  <si>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</si>
  <si>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Stepanska-indic-3mil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</si>
  <si>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</si>
  <si>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</si>
  <si>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Změna způsobu užívání části přízemí, Štěpánská 63, Praha 1- ZMĚNA PD 08/2023</t>
  </si>
  <si>
    <t>KSO:</t>
  </si>
  <si>
    <t>CC-CZ:</t>
  </si>
  <si>
    <t>Místo:</t>
  </si>
  <si>
    <t xml:space="preserve"> Štěpánská63, Praha 1</t>
  </si>
  <si>
    <t>Datum:</t>
  </si>
  <si>
    <t>16. 8. 2023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</si>
  <si>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</si>
  <si>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</si>
  <si>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</si>
  <si>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</si>
  <si>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</si>
  <si>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</si>
  <si>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</si>
  <si>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</si>
  <si>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</si>
  <si>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</si>
  <si>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</si>
  <si>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</si>
  <si>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</si>
  <si>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</si>
  <si>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</si>
  <si>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</si>
  <si>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</si>
  <si>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</si>
  <si>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</si>
  <si>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</si>
  <si>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</si>
  <si>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</si>
  <si>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</si>
  <si>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</si>
  <si>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</si>
  <si>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</si>
  <si>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</si>
  <si>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</si>
  <si>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</si>
  <si>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</si>
  <si>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</si>
  <si>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</si>
  <si>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</si>
  <si>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</si>
  <si>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</si>
  <si>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</si>
  <si>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</si>
  <si>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</si>
  <si>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</si>
  <si>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</si>
  <si>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</si>
  <si>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</si>
  <si>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</si>
  <si>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</si>
  <si>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</si>
  <si>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</si>
  <si>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</si>
  <si>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</si>
  <si>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</si>
  <si>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</si>
  <si>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</si>
  <si>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</si>
  <si>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</si>
  <si>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</si>
  <si>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</si>
  <si>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</si>
  <si>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</si>
  <si>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</si>
  <si>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</si>
  <si>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</si>
  <si>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</si>
  <si>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</si>
  <si>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</si>
  <si>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</si>
  <si>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</si>
  <si>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</si>
  <si>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</si>
  <si>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</si>
  <si>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</si>
  <si>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</si>
  <si>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</si>
  <si>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</si>
  <si>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</si>
  <si>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</si>
  <si>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</si>
  <si>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</si>
  <si>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3 - Svislé a kompletní konstrukce</t>
  </si>
  <si>
    <t>6 - Úpravy povrchů, podlahy a osazování výplní</t>
  </si>
  <si>
    <t>9 - Ostatní konstrukce a práce, bourání</t>
  </si>
  <si>
    <t>997 - Přesun sutě</t>
  </si>
  <si>
    <t>998 - Přesun hmot</t>
  </si>
  <si>
    <t>PSV - Práce a dodávky PSV</t>
  </si>
  <si>
    <t xml:space="preserve">    721 - Zdravotechnika </t>
  </si>
  <si>
    <t xml:space="preserve">    735 - Ústřední vytápění</t>
  </si>
  <si>
    <t xml:space="preserve">    741 - Elektroinstalace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</si>
  <si>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</si>
  <si>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</si>
  <si>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</si>
  <si>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</si>
  <si>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</si>
  <si>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</si>
  <si>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</si>
  <si>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</si>
  <si>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</si>
  <si>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</si>
  <si>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</si>
  <si>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</si>
  <si>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</si>
  <si>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</si>
  <si>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</si>
  <si>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</si>
  <si>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</si>
  <si>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</si>
  <si>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</si>
  <si>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</si>
  <si>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</si>
  <si>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</si>
  <si>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</si>
  <si>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</si>
  <si>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</si>
  <si>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</si>
  <si>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</si>
  <si>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</si>
  <si>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</si>
  <si>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</si>
  <si>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</si>
  <si>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</si>
  <si>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</si>
  <si>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</si>
  <si>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</si>
  <si>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</si>
  <si>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</si>
  <si>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</si>
  <si>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</si>
  <si>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340271021</t>
  </si>
  <si>
    <t>Zazdívka otvorů v příčkách nebo stěnách plochy do 1 m2 tvárnicemi pórobetonovými tl 100 mm</t>
  </si>
  <si>
    <t>m2</t>
  </si>
  <si>
    <t>4</t>
  </si>
  <si>
    <t>-1146493282</t>
  </si>
  <si>
    <t>342272225</t>
  </si>
  <si>
    <t>Příčka z pórobetonových hladkých tvárnic na tenkovrstvou maltu tl 100 mm</t>
  </si>
  <si>
    <t>-1766580140</t>
  </si>
  <si>
    <t>342272245</t>
  </si>
  <si>
    <t>Příčka z pórobetonových hladkých tvárnic na tenkovrstvou maltu tl 150 mm</t>
  </si>
  <si>
    <t>-144231084</t>
  </si>
  <si>
    <t>346272216</t>
  </si>
  <si>
    <t>Přizdívka z pórobetonových tvárnic tl 50 mm</t>
  </si>
  <si>
    <t>-957252637</t>
  </si>
  <si>
    <t>6</t>
  </si>
  <si>
    <t>Úpravy povrchů, podlahy a osazování výplní</t>
  </si>
  <si>
    <t>5</t>
  </si>
  <si>
    <t>611111111</t>
  </si>
  <si>
    <t>Vyspravení celoplošné cementovou maltou vnitřních stropů betonových nebo železobetonových</t>
  </si>
  <si>
    <t>827793743</t>
  </si>
  <si>
    <t>611321141</t>
  </si>
  <si>
    <t>Vápenocementová omítka štuková dvouvrstvá vnitřních stropů rovných nanášená ručně</t>
  </si>
  <si>
    <t>-1112914401</t>
  </si>
  <si>
    <t>7</t>
  </si>
  <si>
    <t>612111111</t>
  </si>
  <si>
    <t>Vyspravení celoplošné cementovou maltou vnitřních stěn betonových nebo železobetonových</t>
  </si>
  <si>
    <t>-1813198602</t>
  </si>
  <si>
    <t>8</t>
  </si>
  <si>
    <t>612135001</t>
  </si>
  <si>
    <t>Vyrovnání podkladu vnitřních stěn maltou vápenocementovou tl do 10 mm- po odsekání obkladů</t>
  </si>
  <si>
    <t>1470868537</t>
  </si>
  <si>
    <t>9</t>
  </si>
  <si>
    <t>612321141</t>
  </si>
  <si>
    <t>Vápenocementová omítka štuková dvouvrstvá vnitřních stěn nanášená ručně</t>
  </si>
  <si>
    <t>-1621020228</t>
  </si>
  <si>
    <t>10</t>
  </si>
  <si>
    <t>631311124</t>
  </si>
  <si>
    <t>Mazanina tl do 120 mm z betonu prostého bez zvýšených nároků na prostředí tř. C 16/20</t>
  </si>
  <si>
    <t>m3</t>
  </si>
  <si>
    <t>-71779220</t>
  </si>
  <si>
    <t>11</t>
  </si>
  <si>
    <t>631319173</t>
  </si>
  <si>
    <t>Příplatek k mazanině tl do 120 mm za stržení povrchu spodní vrstvy před vložením výztuže</t>
  </si>
  <si>
    <t>-666945258</t>
  </si>
  <si>
    <t>12</t>
  </si>
  <si>
    <t>631362021</t>
  </si>
  <si>
    <t>Výztuž mazanin svařovanými sítěmi Kari</t>
  </si>
  <si>
    <t>t</t>
  </si>
  <si>
    <t>-1753122565</t>
  </si>
  <si>
    <t>13</t>
  </si>
  <si>
    <t>631351101</t>
  </si>
  <si>
    <t>Zřízení bednění rýh a hran v podlahách</t>
  </si>
  <si>
    <t>-540080904</t>
  </si>
  <si>
    <t>14</t>
  </si>
  <si>
    <t>631312141</t>
  </si>
  <si>
    <t>Doplnění rýh v mazaninách betonem prostým</t>
  </si>
  <si>
    <t>-1171771919</t>
  </si>
  <si>
    <t>Ostatní konstrukce a práce, bourání</t>
  </si>
  <si>
    <t>19</t>
  </si>
  <si>
    <t>949101112</t>
  </si>
  <si>
    <t xml:space="preserve">Lešení pomocné </t>
  </si>
  <si>
    <t>-1450034249</t>
  </si>
  <si>
    <t>20</t>
  </si>
  <si>
    <t>952900004</t>
  </si>
  <si>
    <t>Vyklizení objektu vč.likvidace</t>
  </si>
  <si>
    <t>kpl</t>
  </si>
  <si>
    <t>1161033458</t>
  </si>
  <si>
    <t>952900005</t>
  </si>
  <si>
    <t>Pomocné stavební práce pro ZT, ÚT,EL, VZT</t>
  </si>
  <si>
    <t>-729103505</t>
  </si>
  <si>
    <t>22</t>
  </si>
  <si>
    <t>952900006</t>
  </si>
  <si>
    <t>Přeložení sítí pod stropem ( kanalizace, voda) vč. zvukové izolace</t>
  </si>
  <si>
    <t>-672715583</t>
  </si>
  <si>
    <t>23</t>
  </si>
  <si>
    <t>952900007</t>
  </si>
  <si>
    <t>Pohledové zakrytí rozvodů pod stropem</t>
  </si>
  <si>
    <t>-1644975474</t>
  </si>
  <si>
    <t>24</t>
  </si>
  <si>
    <t>952900008</t>
  </si>
  <si>
    <t>Bourání parapetů ve výkladcích</t>
  </si>
  <si>
    <t>15395345</t>
  </si>
  <si>
    <t>25</t>
  </si>
  <si>
    <t>952901111</t>
  </si>
  <si>
    <t>Vyčištění budov bytové a občanské výstavby při výšce podlaží do 4 m</t>
  </si>
  <si>
    <t>-48407524</t>
  </si>
  <si>
    <t>26</t>
  </si>
  <si>
    <t>952900001</t>
  </si>
  <si>
    <t>Dokončovací práce</t>
  </si>
  <si>
    <t>1089891645</t>
  </si>
  <si>
    <t>27</t>
  </si>
  <si>
    <t>952900002</t>
  </si>
  <si>
    <t>Denní úklid staveniště vč. dvora</t>
  </si>
  <si>
    <t>hod</t>
  </si>
  <si>
    <t>754155748</t>
  </si>
  <si>
    <t>28</t>
  </si>
  <si>
    <t>952900003</t>
  </si>
  <si>
    <t>D+M - Čistící zóna Beta</t>
  </si>
  <si>
    <t>-264468414</t>
  </si>
  <si>
    <t>29</t>
  </si>
  <si>
    <t>962031132</t>
  </si>
  <si>
    <t xml:space="preserve">Bourání příček z cihel, tvárnic nebo příčkovek  z cihel pálených, plných nebo dutých na maltu vápennou nebo vápenocementovou, tl. do 100 mm</t>
  </si>
  <si>
    <t>1875786982</t>
  </si>
  <si>
    <t>30</t>
  </si>
  <si>
    <t>962031133</t>
  </si>
  <si>
    <t>Bourání příček z cihel pálených na MVC tl do 150 mm</t>
  </si>
  <si>
    <t>1234220900</t>
  </si>
  <si>
    <t>31</t>
  </si>
  <si>
    <t>766691914</t>
  </si>
  <si>
    <t>Vyvěšení nebo zavěšení dřevěných křídel dveří pl do 2 m2</t>
  </si>
  <si>
    <t>kus</t>
  </si>
  <si>
    <t>16</t>
  </si>
  <si>
    <t>-1046508813</t>
  </si>
  <si>
    <t>32</t>
  </si>
  <si>
    <t>963013530</t>
  </si>
  <si>
    <t xml:space="preserve">Bourání klenbových stropů </t>
  </si>
  <si>
    <t>1049725090</t>
  </si>
  <si>
    <t>33</t>
  </si>
  <si>
    <t>965042241</t>
  </si>
  <si>
    <t>Bourání podkladů pod dlažby nebo mazanin betonových nebo z litého asfaltu tl přes 100 mm pl přes 4 m2</t>
  </si>
  <si>
    <t>1740459009</t>
  </si>
  <si>
    <t>34</t>
  </si>
  <si>
    <t>965049112</t>
  </si>
  <si>
    <t>Příplatek k bourání betonových mazanin za bourání mazanin se svařovanou sítí tl přes 100 mm</t>
  </si>
  <si>
    <t>-1079957498</t>
  </si>
  <si>
    <t>35</t>
  </si>
  <si>
    <t>965081213</t>
  </si>
  <si>
    <t>Bourání podlah z dlaždic keramických nebo xylolitových tl do 10 mm plochy přes 1 m2</t>
  </si>
  <si>
    <t>1337781517</t>
  </si>
  <si>
    <t>36</t>
  </si>
  <si>
    <t>968072455</t>
  </si>
  <si>
    <t xml:space="preserve">Vybourání  dveřních zárubní pl do 2 m2</t>
  </si>
  <si>
    <t>-404524164</t>
  </si>
  <si>
    <t>37</t>
  </si>
  <si>
    <t>977151118</t>
  </si>
  <si>
    <t>Jádrové vrty diamantovými korunkami do D 100 mm (průraz do suterénu - pro odpad.potrubí)</t>
  </si>
  <si>
    <t>m</t>
  </si>
  <si>
    <t>-1017240029</t>
  </si>
  <si>
    <t>38</t>
  </si>
  <si>
    <t>978011191</t>
  </si>
  <si>
    <t>Otlučení (osekání) vnitřní vápenné nebo vápenocementové omítky stropů v rozsahu do 100 %</t>
  </si>
  <si>
    <t>-1657086007</t>
  </si>
  <si>
    <t>39</t>
  </si>
  <si>
    <t>978013191</t>
  </si>
  <si>
    <t>Otlučení (osekání) vnitřní vápenné nebo vápenocementové omítky stěn v rozsahu do 100 %</t>
  </si>
  <si>
    <t>1545700289</t>
  </si>
  <si>
    <t>40</t>
  </si>
  <si>
    <t>978059541</t>
  </si>
  <si>
    <t>Odsekání a odebrání obkladů stěn z vnitřních obkládaček plochy přes 1 m2</t>
  </si>
  <si>
    <t>1311854658</t>
  </si>
  <si>
    <t>997</t>
  </si>
  <si>
    <t>Přesun sutě</t>
  </si>
  <si>
    <t>41</t>
  </si>
  <si>
    <t>997013213</t>
  </si>
  <si>
    <t>Vnitrostaveništní doprava suti a vybouraných hmot pro budovy v do 12 m ručně</t>
  </si>
  <si>
    <t>-1433355294</t>
  </si>
  <si>
    <t>42</t>
  </si>
  <si>
    <t>997013219</t>
  </si>
  <si>
    <t>Příplatek k vnitrostaveništní dopravě suti a vybouraných hmot za zvětšenou dopravu suti ZKD 10 m</t>
  </si>
  <si>
    <t>1627583685</t>
  </si>
  <si>
    <t>43</t>
  </si>
  <si>
    <t>997013501</t>
  </si>
  <si>
    <t>Odvoz suti a vybouraných hmot na skládku nebo meziskládku do 1 km se složením</t>
  </si>
  <si>
    <t>170409319</t>
  </si>
  <si>
    <t>44</t>
  </si>
  <si>
    <t>997013509</t>
  </si>
  <si>
    <t>Příplatek k odvozu suti a vybouraných hmot na skládku ZKD 1 km přes 1 km</t>
  </si>
  <si>
    <t>-1858621659</t>
  </si>
  <si>
    <t>45</t>
  </si>
  <si>
    <t>997013831</t>
  </si>
  <si>
    <t>Poplatek za uložení stavebního směsného odpadu na skládce (skládkovné)</t>
  </si>
  <si>
    <t>-913079824</t>
  </si>
  <si>
    <t>998</t>
  </si>
  <si>
    <t>Přesun hmot</t>
  </si>
  <si>
    <t>46</t>
  </si>
  <si>
    <t>998011004</t>
  </si>
  <si>
    <t xml:space="preserve">Přesun hmot pro budovy zděné </t>
  </si>
  <si>
    <t>1911373091</t>
  </si>
  <si>
    <t>PSV</t>
  </si>
  <si>
    <t>Práce a dodávky PSV</t>
  </si>
  <si>
    <t>721</t>
  </si>
  <si>
    <t xml:space="preserve">Zdravotechnika </t>
  </si>
  <si>
    <t>47</t>
  </si>
  <si>
    <t>721111001</t>
  </si>
  <si>
    <t>Zdravotní instalace - viz příloha č.1</t>
  </si>
  <si>
    <t>-1063167353</t>
  </si>
  <si>
    <t>735</t>
  </si>
  <si>
    <t>Ústřední vytápění</t>
  </si>
  <si>
    <t>48</t>
  </si>
  <si>
    <t>735111001</t>
  </si>
  <si>
    <t xml:space="preserve">ústřední vytápění  - viz příloha č.2</t>
  </si>
  <si>
    <t>332789323</t>
  </si>
  <si>
    <t>741</t>
  </si>
  <si>
    <t>Elektroinstalace</t>
  </si>
  <si>
    <t>49</t>
  </si>
  <si>
    <t>741110000</t>
  </si>
  <si>
    <t>Elektroinstalace - viz příloha č.3</t>
  </si>
  <si>
    <t>-1243897032</t>
  </si>
  <si>
    <t>742</t>
  </si>
  <si>
    <t>Elektroinstalace - slaboproud</t>
  </si>
  <si>
    <t>50</t>
  </si>
  <si>
    <t>742100001</t>
  </si>
  <si>
    <t>Vnitřní slaboproudé rozvody - příloha č. 4</t>
  </si>
  <si>
    <t>1872093399</t>
  </si>
  <si>
    <t>751</t>
  </si>
  <si>
    <t>Vzduchotechnika</t>
  </si>
  <si>
    <t>51</t>
  </si>
  <si>
    <t>751510001</t>
  </si>
  <si>
    <t>1269891855</t>
  </si>
  <si>
    <t>763</t>
  </si>
  <si>
    <t>Konstrukce suché výstavby</t>
  </si>
  <si>
    <t>52</t>
  </si>
  <si>
    <t>763131461</t>
  </si>
  <si>
    <t>SDK podhled desky 2xH2 12,5 bez izolace dvouvrstvá spodní kce profil CD+UD</t>
  </si>
  <si>
    <t>-1612649533</t>
  </si>
  <si>
    <t>53</t>
  </si>
  <si>
    <t>763131622</t>
  </si>
  <si>
    <t>Montáž desek tl. 15 mm SDK podhled ( suterén)</t>
  </si>
  <si>
    <t>-1590643168</t>
  </si>
  <si>
    <t>54</t>
  </si>
  <si>
    <t>M</t>
  </si>
  <si>
    <t>59030023</t>
  </si>
  <si>
    <t xml:space="preserve">deska SDK </t>
  </si>
  <si>
    <t>736936805</t>
  </si>
  <si>
    <t>55</t>
  </si>
  <si>
    <t>763131912</t>
  </si>
  <si>
    <t>Zhotovení otvoru vel. do 0,25 m2 v SDK podhledu a podkroví s vyztužením profily</t>
  </si>
  <si>
    <t>-2008450518</t>
  </si>
  <si>
    <t>56</t>
  </si>
  <si>
    <t>763135811</t>
  </si>
  <si>
    <t xml:space="preserve">Demontáž podhledu sádrokartonového </t>
  </si>
  <si>
    <t>-2116783669</t>
  </si>
  <si>
    <t>57</t>
  </si>
  <si>
    <t>763164512</t>
  </si>
  <si>
    <t xml:space="preserve">SDK obklad kcí tvaru L š do 0,4 m </t>
  </si>
  <si>
    <t>-1193458990</t>
  </si>
  <si>
    <t>58</t>
  </si>
  <si>
    <t>763164532</t>
  </si>
  <si>
    <t xml:space="preserve">SDK obklad kcí tvaru L š do 0,8 m </t>
  </si>
  <si>
    <t>-27398049</t>
  </si>
  <si>
    <t>59</t>
  </si>
  <si>
    <t>763164653</t>
  </si>
  <si>
    <t>SDK obklad kcí tvaru U š přes 1,2 m desky 1x akustická 12,5</t>
  </si>
  <si>
    <t>-1135636676</t>
  </si>
  <si>
    <t>60</t>
  </si>
  <si>
    <t>763164791</t>
  </si>
  <si>
    <t>Montáž SDK obkladu kcí jednoduché opláštění vč. vlákn.izolace</t>
  </si>
  <si>
    <t>1735986867</t>
  </si>
  <si>
    <t>61</t>
  </si>
  <si>
    <t>763164822</t>
  </si>
  <si>
    <t>Demontáž SDK obkladu kovových kcí (suterén)</t>
  </si>
  <si>
    <t>1923571803</t>
  </si>
  <si>
    <t>62</t>
  </si>
  <si>
    <t>763172314</t>
  </si>
  <si>
    <t>Montáž revizních dvířek SDK kcí vel. 500x500 mm (suterén)</t>
  </si>
  <si>
    <t>-824155003</t>
  </si>
  <si>
    <t>63</t>
  </si>
  <si>
    <t>59030713</t>
  </si>
  <si>
    <t>dvířka revizní s automatickým zámkem 500x500mm</t>
  </si>
  <si>
    <t>-902058043</t>
  </si>
  <si>
    <t>64</t>
  </si>
  <si>
    <t>998763200</t>
  </si>
  <si>
    <t xml:space="preserve">Přesun hmot </t>
  </si>
  <si>
    <t>%</t>
  </si>
  <si>
    <t>-1468491671</t>
  </si>
  <si>
    <t>771</t>
  </si>
  <si>
    <t>Podlahy z dlaždic</t>
  </si>
  <si>
    <t>80</t>
  </si>
  <si>
    <t>771151012</t>
  </si>
  <si>
    <t>Samonivelační stěrka podlah pevnosti 20 MPa tl 5 mm</t>
  </si>
  <si>
    <t>-1220270935</t>
  </si>
  <si>
    <t>81</t>
  </si>
  <si>
    <t>771474114</t>
  </si>
  <si>
    <t>Montáž soklů z dlaždic keramických rovných flexibilní lepidlo v do 150 mm</t>
  </si>
  <si>
    <t>868741056</t>
  </si>
  <si>
    <t>82</t>
  </si>
  <si>
    <t>59761009</t>
  </si>
  <si>
    <t xml:space="preserve">sokl-dlažba keramická </t>
  </si>
  <si>
    <t>1029954418</t>
  </si>
  <si>
    <t>83</t>
  </si>
  <si>
    <t>771571116</t>
  </si>
  <si>
    <t xml:space="preserve">Montáž podlah z keramických dlaždic </t>
  </si>
  <si>
    <t>-830987740</t>
  </si>
  <si>
    <t>84</t>
  </si>
  <si>
    <t>LSS.TAA1D069</t>
  </si>
  <si>
    <t xml:space="preserve">dlaždice </t>
  </si>
  <si>
    <t>-1730350406</t>
  </si>
  <si>
    <t>85</t>
  </si>
  <si>
    <t>998771201</t>
  </si>
  <si>
    <t>-657274313</t>
  </si>
  <si>
    <t>776</t>
  </si>
  <si>
    <t>Podlahy povlakové</t>
  </si>
  <si>
    <t>86</t>
  </si>
  <si>
    <t>776111311</t>
  </si>
  <si>
    <t>Vysátí podkladu povlakových podlah</t>
  </si>
  <si>
    <t>1208099823</t>
  </si>
  <si>
    <t>87</t>
  </si>
  <si>
    <t>776141122</t>
  </si>
  <si>
    <t xml:space="preserve">Vyrovnání podkladu povlakových podlah samonivelační  stěrkou pevnosti 30 MPa tl 5 mm</t>
  </si>
  <si>
    <t>1744894472</t>
  </si>
  <si>
    <t>88</t>
  </si>
  <si>
    <t>776231111</t>
  </si>
  <si>
    <t>Lepení lamel a čtverců z vinylu standardním lepidlem</t>
  </si>
  <si>
    <t>-1760741795</t>
  </si>
  <si>
    <t>89</t>
  </si>
  <si>
    <t>28411052</t>
  </si>
  <si>
    <t xml:space="preserve">dílce vinylové </t>
  </si>
  <si>
    <t>-1372112197</t>
  </si>
  <si>
    <t>90</t>
  </si>
  <si>
    <t>776421111</t>
  </si>
  <si>
    <t xml:space="preserve">Montáž obvodových lišt </t>
  </si>
  <si>
    <t>426025234</t>
  </si>
  <si>
    <t>91</t>
  </si>
  <si>
    <t>BSE.0026850.URS</t>
  </si>
  <si>
    <t xml:space="preserve">Soklové  lišty  ( Metal line. kovolaminát a pod.)</t>
  </si>
  <si>
    <t>-871611113</t>
  </si>
  <si>
    <t>92</t>
  </si>
  <si>
    <t>776991121</t>
  </si>
  <si>
    <t>Základní čištění nově položených podlahovin vysátím a setřením vlhkým mopem</t>
  </si>
  <si>
    <t>-1842882710</t>
  </si>
  <si>
    <t>93</t>
  </si>
  <si>
    <t>998776201</t>
  </si>
  <si>
    <t>967298428</t>
  </si>
  <si>
    <t>781</t>
  </si>
  <si>
    <t>Dokončovací práce - obklady</t>
  </si>
  <si>
    <t>94</t>
  </si>
  <si>
    <t>781121011</t>
  </si>
  <si>
    <t>Nátěr penetrační na stěnu</t>
  </si>
  <si>
    <t>-1314049826</t>
  </si>
  <si>
    <t>95</t>
  </si>
  <si>
    <t>781151031</t>
  </si>
  <si>
    <t>Celoplošné vyrovnání podkladu stěrkou tl 3 mm</t>
  </si>
  <si>
    <t>-297907305</t>
  </si>
  <si>
    <t>96</t>
  </si>
  <si>
    <t>781474114</t>
  </si>
  <si>
    <t xml:space="preserve">Montáž obkladů vnitřních keramických </t>
  </si>
  <si>
    <t>1952476164</t>
  </si>
  <si>
    <t>97</t>
  </si>
  <si>
    <t>59761040</t>
  </si>
  <si>
    <t xml:space="preserve">obklad keramický hladký </t>
  </si>
  <si>
    <t>549761555</t>
  </si>
  <si>
    <t>98</t>
  </si>
  <si>
    <t>998781201</t>
  </si>
  <si>
    <t>-404068726</t>
  </si>
  <si>
    <t>784</t>
  </si>
  <si>
    <t xml:space="preserve">Dokončovací práce - malby </t>
  </si>
  <si>
    <t>99</t>
  </si>
  <si>
    <t>784110001</t>
  </si>
  <si>
    <t>malby</t>
  </si>
  <si>
    <t>370553859</t>
  </si>
  <si>
    <t>100</t>
  </si>
  <si>
    <t>784111013</t>
  </si>
  <si>
    <t>Obroušení podkladu omítnutého v místnostech výšky do 5,00 m</t>
  </si>
  <si>
    <t>966575357</t>
  </si>
  <si>
    <t>Vedlejší rozpočtové náklady</t>
  </si>
  <si>
    <t>VRN1</t>
  </si>
  <si>
    <t>Průzkumné, geodetické a projektové práce</t>
  </si>
  <si>
    <t>103</t>
  </si>
  <si>
    <t>013254000</t>
  </si>
  <si>
    <t xml:space="preserve">Dokumentace skutečného provedení  ( sítí)</t>
  </si>
  <si>
    <t>1024</t>
  </si>
  <si>
    <t>1110583506</t>
  </si>
  <si>
    <t>VRN3</t>
  </si>
  <si>
    <t>104</t>
  </si>
  <si>
    <t>031002000</t>
  </si>
  <si>
    <t>Související práce pro zařízení staveniště</t>
  </si>
  <si>
    <t>1262768478</t>
  </si>
  <si>
    <t>VRN6</t>
  </si>
  <si>
    <t>105</t>
  </si>
  <si>
    <t>062002000</t>
  </si>
  <si>
    <t>Ztížené dopravní podmínky</t>
  </si>
  <si>
    <t>-1068665687</t>
  </si>
  <si>
    <t>106</t>
  </si>
  <si>
    <t>065002000</t>
  </si>
  <si>
    <t>Mimostaveništní doprava materiálů</t>
  </si>
  <si>
    <t>1258300280</t>
  </si>
  <si>
    <t>VRN7</t>
  </si>
  <si>
    <t>107</t>
  </si>
  <si>
    <t>071002000</t>
  </si>
  <si>
    <t>Provoz investora, třetích osob</t>
  </si>
  <si>
    <t>1626782694</t>
  </si>
  <si>
    <t>VRN8</t>
  </si>
  <si>
    <t>Přesun stavebních kapacit</t>
  </si>
  <si>
    <t>108</t>
  </si>
  <si>
    <t>084003000</t>
  </si>
  <si>
    <t>za práci v noci, o sobotách a nedělích, ve státem uznaný svátek</t>
  </si>
  <si>
    <t>873823911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</si>
</sst>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40</v>
      </c>
      <c r="E32" s="46"/>
      <c r="F32" s="29" t="s">
        <v>41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42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43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44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47</v>
      </c>
      <c r="U38" s="53"/>
      <c r="V38" s="53"/>
      <c r="W38" s="53"/>
      <c r="X38" s="55" t="s">
        <v>48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51</v>
      </c>
      <c r="AI60" s="42"/>
      <c r="AJ60" s="42"/>
      <c r="AK60" s="42"/>
      <c r="AL60" s="42"/>
      <c r="AM60" s="63" t="s">
        <v>52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51</v>
      </c>
      <c r="AI75" s="42"/>
      <c r="AJ75" s="42"/>
      <c r="AK75" s="42"/>
      <c r="AL75" s="42"/>
      <c r="AM75" s="63" t="s">
        <v>52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Stepanska-indic-3mil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Změna způsobu užívání části přízemí, Štěpánská 63, Praha 1- ZMĚNA PD 08/2023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Štěpánská63, Praha 1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16. 8. 2023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0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37.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'Stepanska-indic-3mil - Zm...'!J30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'Stepanska-indic-3mil - Zm...'!P144</f>
        <v>0</v>
      </c>
      <c r="AV95" s="126">
        <f>'Stepanska-indic-3mil - Zm...'!J33</f>
        <v>0</v>
      </c>
      <c r="AW95" s="126">
        <f>'Stepanska-indic-3mil - Zm...'!J34</f>
        <v>0</v>
      </c>
      <c r="AX95" s="126">
        <f>'Stepanska-indic-3mil - Zm...'!J35</f>
        <v>0</v>
      </c>
      <c r="AY95" s="126">
        <f>'Stepanska-indic-3mil - Zm...'!J36</f>
        <v>0</v>
      </c>
      <c r="AZ95" s="126">
        <f>'Stepanska-indic-3mil - Zm...'!F33</f>
        <v>0</v>
      </c>
      <c r="BA95" s="126">
        <f>'Stepanska-indic-3mil - Zm...'!F34</f>
        <v>0</v>
      </c>
      <c r="BB95" s="126">
        <f>'Stepanska-indic-3mil - Zm...'!F35</f>
        <v>0</v>
      </c>
      <c r="BC95" s="126">
        <f>'Stepanska-indic-3mil - Zm...'!F36</f>
        <v>0</v>
      </c>
      <c r="BD95" s="128">
        <f>'Stepanska-indic-3mil - Zm...'!F37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83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0"/>
      <c r="AR97" s="40"/>
      <c r="AS97" s="99" t="s">
        <v>84</v>
      </c>
      <c r="AT97" s="100" t="s">
        <v>85</v>
      </c>
      <c r="AU97" s="100" t="s">
        <v>40</v>
      </c>
      <c r="AV97" s="101" t="s">
        <v>63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1" t="s">
        <v>86</v>
      </c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39"/>
      <c r="AD98" s="39"/>
      <c r="AE98" s="39"/>
      <c r="AF98" s="39"/>
      <c r="AG98" s="132">
        <f>ROUND(AG94 * AS98, 2)</f>
        <v>0</v>
      </c>
      <c r="AH98" s="133"/>
      <c r="AI98" s="133"/>
      <c r="AJ98" s="133"/>
      <c r="AK98" s="133"/>
      <c r="AL98" s="133"/>
      <c r="AM98" s="133"/>
      <c r="AN98" s="133">
        <f>ROUND(AG98 + AV98, 2)</f>
        <v>0</v>
      </c>
      <c r="AO98" s="133"/>
      <c r="AP98" s="133"/>
      <c r="AQ98" s="39"/>
      <c r="AR98" s="40"/>
      <c r="AS98" s="134">
        <v>0</v>
      </c>
      <c r="AT98" s="135" t="s">
        <v>87</v>
      </c>
      <c r="AU98" s="135" t="s">
        <v>41</v>
      </c>
      <c r="AV98" s="136">
        <f>ROUND(IF(AU98="základní",AG98*L32,IF(AU98="snížená",AG98*L33,0)),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88</v>
      </c>
      <c r="BY98" s="137">
        <f>IF(AU98="základní",AV98,0)</f>
        <v>0</v>
      </c>
      <c r="BZ98" s="137">
        <f>IF(AU98="snížená",AV98,0)</f>
        <v>0</v>
      </c>
      <c r="CA98" s="137">
        <v>0</v>
      </c>
      <c r="CB98" s="137">
        <v>0</v>
      </c>
      <c r="CC98" s="137">
        <v>0</v>
      </c>
      <c r="CD98" s="137">
        <f>IF(AU98="základní",AG98,0)</f>
        <v>0</v>
      </c>
      <c r="CE98" s="137">
        <f>IF(AU98="snížená",AG98,0)</f>
        <v>0</v>
      </c>
      <c r="CF98" s="137">
        <f>IF(AU98="zákl. přenesená",AG98,0)</f>
        <v>0</v>
      </c>
      <c r="CG98" s="137">
        <f>IF(AU98="sníž. přenesená",AG98,0)</f>
        <v>0</v>
      </c>
      <c r="CH98" s="137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7"/>
      <c r="B99" s="38"/>
      <c r="C99" s="39"/>
      <c r="D99" s="138" t="s">
        <v>89</v>
      </c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39"/>
      <c r="AD99" s="39"/>
      <c r="AE99" s="39"/>
      <c r="AF99" s="39"/>
      <c r="AG99" s="132">
        <f>ROUND(AG94 * AS99, 2)</f>
        <v>0</v>
      </c>
      <c r="AH99" s="133"/>
      <c r="AI99" s="133"/>
      <c r="AJ99" s="133"/>
      <c r="AK99" s="133"/>
      <c r="AL99" s="133"/>
      <c r="AM99" s="133"/>
      <c r="AN99" s="133">
        <f>ROUND(AG99 + AV99, 2)</f>
        <v>0</v>
      </c>
      <c r="AO99" s="133"/>
      <c r="AP99" s="133"/>
      <c r="AQ99" s="39"/>
      <c r="AR99" s="40"/>
      <c r="AS99" s="134">
        <v>0</v>
      </c>
      <c r="AT99" s="135" t="s">
        <v>87</v>
      </c>
      <c r="AU99" s="135" t="s">
        <v>41</v>
      </c>
      <c r="AV99" s="13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90</v>
      </c>
      <c r="BY99" s="137">
        <f>IF(AU99="základní",AV99,0)</f>
        <v>0</v>
      </c>
      <c r="BZ99" s="137">
        <f>IF(AU99="snížená",AV99,0)</f>
        <v>0</v>
      </c>
      <c r="CA99" s="137">
        <v>0</v>
      </c>
      <c r="CB99" s="137">
        <v>0</v>
      </c>
      <c r="CC99" s="137">
        <v>0</v>
      </c>
      <c r="CD99" s="137">
        <f>IF(AU99="základní",AG99,0)</f>
        <v>0</v>
      </c>
      <c r="CE99" s="137">
        <f>IF(AU99="snížená",AG99,0)</f>
        <v>0</v>
      </c>
      <c r="CF99" s="137">
        <f>IF(AU99="zákl. přenesená",AG99,0)</f>
        <v>0</v>
      </c>
      <c r="CG99" s="137">
        <f>IF(AU99="sníž. přenesená",AG99,0)</f>
        <v>0</v>
      </c>
      <c r="CH99" s="13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7"/>
      <c r="B100" s="38"/>
      <c r="C100" s="39"/>
      <c r="D100" s="138" t="s">
        <v>89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39"/>
      <c r="AD100" s="39"/>
      <c r="AE100" s="39"/>
      <c r="AF100" s="39"/>
      <c r="AG100" s="132">
        <f>ROUND(AG94 * AS100, 2)</f>
        <v>0</v>
      </c>
      <c r="AH100" s="133"/>
      <c r="AI100" s="133"/>
      <c r="AJ100" s="133"/>
      <c r="AK100" s="133"/>
      <c r="AL100" s="133"/>
      <c r="AM100" s="133"/>
      <c r="AN100" s="133">
        <f>ROUND(AG100 + AV100, 2)</f>
        <v>0</v>
      </c>
      <c r="AO100" s="133"/>
      <c r="AP100" s="133"/>
      <c r="AQ100" s="39"/>
      <c r="AR100" s="40"/>
      <c r="AS100" s="134">
        <v>0</v>
      </c>
      <c r="AT100" s="135" t="s">
        <v>87</v>
      </c>
      <c r="AU100" s="135" t="s">
        <v>41</v>
      </c>
      <c r="AV100" s="13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90</v>
      </c>
      <c r="BY100" s="137">
        <f>IF(AU100="základní",AV100,0)</f>
        <v>0</v>
      </c>
      <c r="BZ100" s="137">
        <f>IF(AU100="snížená",AV100,0)</f>
        <v>0</v>
      </c>
      <c r="CA100" s="137">
        <v>0</v>
      </c>
      <c r="CB100" s="137">
        <v>0</v>
      </c>
      <c r="CC100" s="137">
        <v>0</v>
      </c>
      <c r="CD100" s="137">
        <f>IF(AU100="základní",AG100,0)</f>
        <v>0</v>
      </c>
      <c r="CE100" s="137">
        <f>IF(AU100="snížená",AG100,0)</f>
        <v>0</v>
      </c>
      <c r="CF100" s="137">
        <f>IF(AU100="zákl. přenesená",AG100,0)</f>
        <v>0</v>
      </c>
      <c r="CG100" s="137">
        <f>IF(AU100="sníž. přenesená",AG100,0)</f>
        <v>0</v>
      </c>
      <c r="CH100" s="13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38" t="s">
        <v>89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39"/>
      <c r="AD101" s="39"/>
      <c r="AE101" s="39"/>
      <c r="AF101" s="39"/>
      <c r="AG101" s="132">
        <f>ROUND(AG94 * AS101, 2)</f>
        <v>0</v>
      </c>
      <c r="AH101" s="133"/>
      <c r="AI101" s="133"/>
      <c r="AJ101" s="133"/>
      <c r="AK101" s="133"/>
      <c r="AL101" s="133"/>
      <c r="AM101" s="133"/>
      <c r="AN101" s="133">
        <f>ROUND(AG101 + AV101, 2)</f>
        <v>0</v>
      </c>
      <c r="AO101" s="133"/>
      <c r="AP101" s="133"/>
      <c r="AQ101" s="39"/>
      <c r="AR101" s="40"/>
      <c r="AS101" s="139">
        <v>0</v>
      </c>
      <c r="AT101" s="140" t="s">
        <v>87</v>
      </c>
      <c r="AU101" s="140" t="s">
        <v>41</v>
      </c>
      <c r="AV101" s="141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90</v>
      </c>
      <c r="BY101" s="137">
        <f>IF(AU101="základní",AV101,0)</f>
        <v>0</v>
      </c>
      <c r="BZ101" s="137">
        <f>IF(AU101="snížená",AV101,0)</f>
        <v>0</v>
      </c>
      <c r="CA101" s="137">
        <v>0</v>
      </c>
      <c r="CB101" s="137">
        <v>0</v>
      </c>
      <c r="CC101" s="137">
        <v>0</v>
      </c>
      <c r="CD101" s="137">
        <f>IF(AU101="základní",AG101,0)</f>
        <v>0</v>
      </c>
      <c r="CE101" s="137">
        <f>IF(AU101="snížená",AG101,0)</f>
        <v>0</v>
      </c>
      <c r="CF101" s="137">
        <f>IF(AU101="zákl. přenesená",AG101,0)</f>
        <v>0</v>
      </c>
      <c r="CG101" s="137">
        <f>IF(AU101="sníž. přenesená",AG101,0)</f>
        <v>0</v>
      </c>
      <c r="CH101" s="13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2" t="s">
        <v>91</v>
      </c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4">
        <f>ROUND(AG94 + AG97, 2)</f>
        <v>0</v>
      </c>
      <c r="AH103" s="144"/>
      <c r="AI103" s="144"/>
      <c r="AJ103" s="144"/>
      <c r="AK103" s="144"/>
      <c r="AL103" s="144"/>
      <c r="AM103" s="144"/>
      <c r="AN103" s="144">
        <f>ROUND(AN94 + AN97, 2)</f>
        <v>0</v>
      </c>
      <c r="AO103" s="144"/>
      <c r="AP103" s="144"/>
      <c r="AQ103" s="143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YQjy0NVtDiT0bS3i7BW/ff7+T5xSDGJXCTGwbEDE4Gb+SVT1+fyQWAoliXEiQ3/x4G2njtwZMFrlp7ayz9lTpQ==" hashValue="PmN81In/kLVsDznChRw0Nz/aq6pnj2HV3dYho5gPIQbCiJrb4RLGt+9sKSqghA30cfbxRXStcw6TGfT8fD2fwQ==" algorithmName="SHA-512" password="CC35"/>
  <mergeCells count="6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Stepanska-indic-3mil - Z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7"/>
      <c r="AT3" s="14" t="s">
        <v>92</v>
      </c>
    </row>
    <row r="4" s="1" customFormat="1" ht="24.96" customHeight="1">
      <c r="B4" s="17"/>
      <c r="D4" s="147" t="s">
        <v>93</v>
      </c>
      <c r="L4" s="17"/>
      <c r="M4" s="148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7"/>
      <c r="B6" s="40"/>
      <c r="C6" s="37"/>
      <c r="D6" s="149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0"/>
      <c r="C7" s="37"/>
      <c r="D7" s="37"/>
      <c r="E7" s="150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0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0"/>
      <c r="C9" s="37"/>
      <c r="D9" s="149" t="s">
        <v>18</v>
      </c>
      <c r="E9" s="37"/>
      <c r="F9" s="151" t="s">
        <v>1</v>
      </c>
      <c r="G9" s="37"/>
      <c r="H9" s="37"/>
      <c r="I9" s="149" t="s">
        <v>19</v>
      </c>
      <c r="J9" s="151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49" t="s">
        <v>20</v>
      </c>
      <c r="E10" s="37"/>
      <c r="F10" s="151" t="s">
        <v>21</v>
      </c>
      <c r="G10" s="37"/>
      <c r="H10" s="37"/>
      <c r="I10" s="149" t="s">
        <v>22</v>
      </c>
      <c r="J10" s="152" t="str">
        <f>'Rekapitulace stavby'!AN8</f>
        <v>16. 8. 2023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0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49" t="s">
        <v>24</v>
      </c>
      <c r="E12" s="37"/>
      <c r="F12" s="37"/>
      <c r="G12" s="37"/>
      <c r="H12" s="37"/>
      <c r="I12" s="149" t="s">
        <v>25</v>
      </c>
      <c r="J12" s="151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0"/>
      <c r="C13" s="37"/>
      <c r="D13" s="37"/>
      <c r="E13" s="151" t="str">
        <f>IF('Rekapitulace stavby'!E11="","",'Rekapitulace stavby'!E11)</f>
        <v xml:space="preserve"> </v>
      </c>
      <c r="F13" s="37"/>
      <c r="G13" s="37"/>
      <c r="H13" s="37"/>
      <c r="I13" s="149" t="s">
        <v>27</v>
      </c>
      <c r="J13" s="151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0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0"/>
      <c r="C15" s="37"/>
      <c r="D15" s="149" t="s">
        <v>28</v>
      </c>
      <c r="E15" s="37"/>
      <c r="F15" s="37"/>
      <c r="G15" s="37"/>
      <c r="H15" s="37"/>
      <c r="I15" s="149" t="s">
        <v>25</v>
      </c>
      <c r="J15" s="30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0"/>
      <c r="C16" s="37"/>
      <c r="D16" s="37"/>
      <c r="E16" s="30" t="str">
        <f>'Rekapitulace stavby'!E14</f>
        <v>Vyplň údaj</v>
      </c>
      <c r="F16" s="151"/>
      <c r="G16" s="151"/>
      <c r="H16" s="151"/>
      <c r="I16" s="149" t="s">
        <v>27</v>
      </c>
      <c r="J16" s="30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0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0"/>
      <c r="C18" s="37"/>
      <c r="D18" s="149" t="s">
        <v>30</v>
      </c>
      <c r="E18" s="37"/>
      <c r="F18" s="37"/>
      <c r="G18" s="37"/>
      <c r="H18" s="37"/>
      <c r="I18" s="149" t="s">
        <v>25</v>
      </c>
      <c r="J18" s="151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0"/>
      <c r="C19" s="37"/>
      <c r="D19" s="37"/>
      <c r="E19" s="151" t="str">
        <f>IF('Rekapitulace stavby'!E17="","",'Rekapitulace stavby'!E17)</f>
        <v xml:space="preserve"> </v>
      </c>
      <c r="F19" s="37"/>
      <c r="G19" s="37"/>
      <c r="H19" s="37"/>
      <c r="I19" s="149" t="s">
        <v>27</v>
      </c>
      <c r="J19" s="151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0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0"/>
      <c r="C21" s="37"/>
      <c r="D21" s="149" t="s">
        <v>32</v>
      </c>
      <c r="E21" s="37"/>
      <c r="F21" s="37"/>
      <c r="G21" s="37"/>
      <c r="H21" s="37"/>
      <c r="I21" s="149" t="s">
        <v>25</v>
      </c>
      <c r="J21" s="151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0"/>
      <c r="C22" s="37"/>
      <c r="D22" s="37"/>
      <c r="E22" s="151" t="str">
        <f>IF('Rekapitulace stavby'!E20="","",'Rekapitulace stavby'!E20)</f>
        <v xml:space="preserve"> </v>
      </c>
      <c r="F22" s="37"/>
      <c r="G22" s="37"/>
      <c r="H22" s="37"/>
      <c r="I22" s="149" t="s">
        <v>27</v>
      </c>
      <c r="J22" s="151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0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0"/>
      <c r="C24" s="37"/>
      <c r="D24" s="149" t="s">
        <v>33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53"/>
      <c r="B25" s="154"/>
      <c r="C25" s="153"/>
      <c r="D25" s="153"/>
      <c r="E25" s="155" t="s">
        <v>1</v>
      </c>
      <c r="F25" s="155"/>
      <c r="G25" s="155"/>
      <c r="H25" s="155"/>
      <c r="I25" s="153"/>
      <c r="J25" s="153"/>
      <c r="K25" s="153"/>
      <c r="L25" s="156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</row>
    <row r="26" s="2" customFormat="1" ht="6.96" customHeight="1">
      <c r="A26" s="37"/>
      <c r="B26" s="40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157"/>
      <c r="E27" s="157"/>
      <c r="F27" s="157"/>
      <c r="G27" s="157"/>
      <c r="H27" s="157"/>
      <c r="I27" s="157"/>
      <c r="J27" s="157"/>
      <c r="K27" s="15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4.4" customHeight="1">
      <c r="A28" s="37"/>
      <c r="B28" s="40"/>
      <c r="C28" s="37"/>
      <c r="D28" s="151" t="s">
        <v>94</v>
      </c>
      <c r="E28" s="37"/>
      <c r="F28" s="37"/>
      <c r="G28" s="37"/>
      <c r="H28" s="37"/>
      <c r="I28" s="37"/>
      <c r="J28" s="158">
        <f>J94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14.4" customHeight="1">
      <c r="A29" s="37"/>
      <c r="B29" s="40"/>
      <c r="C29" s="37"/>
      <c r="D29" s="159" t="s">
        <v>86</v>
      </c>
      <c r="E29" s="37"/>
      <c r="F29" s="37"/>
      <c r="G29" s="37"/>
      <c r="H29" s="37"/>
      <c r="I29" s="37"/>
      <c r="J29" s="158">
        <f>J119</f>
        <v>0</v>
      </c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0"/>
      <c r="C30" s="37"/>
      <c r="D30" s="160" t="s">
        <v>36</v>
      </c>
      <c r="E30" s="37"/>
      <c r="F30" s="37"/>
      <c r="G30" s="37"/>
      <c r="H30" s="37"/>
      <c r="I30" s="37"/>
      <c r="J30" s="161">
        <f>ROUND(J28 + J29,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37"/>
      <c r="E32" s="37"/>
      <c r="F32" s="162" t="s">
        <v>38</v>
      </c>
      <c r="G32" s="37"/>
      <c r="H32" s="37"/>
      <c r="I32" s="162" t="s">
        <v>37</v>
      </c>
      <c r="J32" s="16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3" t="s">
        <v>40</v>
      </c>
      <c r="E33" s="149" t="s">
        <v>41</v>
      </c>
      <c r="F33" s="164">
        <f>ROUND((SUM(BE119:BE126) + SUM(BE144:BE253)),  2)</f>
        <v>0</v>
      </c>
      <c r="G33" s="37"/>
      <c r="H33" s="37"/>
      <c r="I33" s="165">
        <v>0.20999999999999999</v>
      </c>
      <c r="J33" s="164">
        <f>ROUND(((SUM(BE119:BE126) + SUM(BE144:BE253))*I33),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149" t="s">
        <v>42</v>
      </c>
      <c r="F34" s="164">
        <f>ROUND((SUM(BF119:BF126) + SUM(BF144:BF253)),  2)</f>
        <v>0</v>
      </c>
      <c r="G34" s="37"/>
      <c r="H34" s="37"/>
      <c r="I34" s="165">
        <v>0.14999999999999999</v>
      </c>
      <c r="J34" s="164">
        <f>ROUND(((SUM(BF119:BF126) + SUM(BF144:BF253))*I34),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0"/>
      <c r="C35" s="37"/>
      <c r="D35" s="37"/>
      <c r="E35" s="149" t="s">
        <v>43</v>
      </c>
      <c r="F35" s="164">
        <f>ROUND((SUM(BG119:BG126) + SUM(BG144:BG253)),  2)</f>
        <v>0</v>
      </c>
      <c r="G35" s="37"/>
      <c r="H35" s="37"/>
      <c r="I35" s="165">
        <v>0.20999999999999999</v>
      </c>
      <c r="J35" s="16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0"/>
      <c r="C36" s="37"/>
      <c r="D36" s="37"/>
      <c r="E36" s="149" t="s">
        <v>44</v>
      </c>
      <c r="F36" s="164">
        <f>ROUND((SUM(BH119:BH126) + SUM(BH144:BH253)),  2)</f>
        <v>0</v>
      </c>
      <c r="G36" s="37"/>
      <c r="H36" s="37"/>
      <c r="I36" s="165">
        <v>0.14999999999999999</v>
      </c>
      <c r="J36" s="16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49" t="s">
        <v>45</v>
      </c>
      <c r="F37" s="164">
        <f>ROUND((SUM(BI119:BI126) + SUM(BI144:BI253)),  2)</f>
        <v>0</v>
      </c>
      <c r="G37" s="37"/>
      <c r="H37" s="37"/>
      <c r="I37" s="165">
        <v>0</v>
      </c>
      <c r="J37" s="16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0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0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Změna způsobu užívání části přízemí, Štěpánská 63, Praha 1- ZMĚNA PD 08/2023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29" t="s">
        <v>20</v>
      </c>
      <c r="D87" s="39"/>
      <c r="E87" s="39"/>
      <c r="F87" s="24" t="str">
        <f>F10</f>
        <v xml:space="preserve"> Štěpánská63, Praha 1</v>
      </c>
      <c r="G87" s="39"/>
      <c r="H87" s="39"/>
      <c r="I87" s="29" t="s">
        <v>22</v>
      </c>
      <c r="J87" s="78" t="str">
        <f>IF(J10="","",J10)</f>
        <v>16. 8. 2023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29" t="s">
        <v>24</v>
      </c>
      <c r="D89" s="39"/>
      <c r="E89" s="39"/>
      <c r="F89" s="24" t="str">
        <f>E13</f>
        <v xml:space="preserve"> </v>
      </c>
      <c r="G89" s="39"/>
      <c r="H89" s="39"/>
      <c r="I89" s="29" t="s">
        <v>30</v>
      </c>
      <c r="J89" s="33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29" t="s">
        <v>28</v>
      </c>
      <c r="D90" s="39"/>
      <c r="E90" s="39"/>
      <c r="F90" s="24" t="str">
        <f>IF(E16="","",E16)</f>
        <v>Vyplň údaj</v>
      </c>
      <c r="G90" s="39"/>
      <c r="H90" s="39"/>
      <c r="I90" s="29" t="s">
        <v>32</v>
      </c>
      <c r="J90" s="33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4" t="s">
        <v>96</v>
      </c>
      <c r="D92" s="143"/>
      <c r="E92" s="143"/>
      <c r="F92" s="143"/>
      <c r="G92" s="143"/>
      <c r="H92" s="143"/>
      <c r="I92" s="143"/>
      <c r="J92" s="185" t="s">
        <v>97</v>
      </c>
      <c r="K92" s="143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6" t="s">
        <v>98</v>
      </c>
      <c r="D94" s="39"/>
      <c r="E94" s="39"/>
      <c r="F94" s="39"/>
      <c r="G94" s="39"/>
      <c r="H94" s="39"/>
      <c r="I94" s="39"/>
      <c r="J94" s="109">
        <f>J144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4" t="s">
        <v>99</v>
      </c>
    </row>
    <row r="95" s="9" customFormat="1" ht="24.96" customHeight="1">
      <c r="A95" s="9"/>
      <c r="B95" s="187"/>
      <c r="C95" s="188"/>
      <c r="D95" s="189" t="s">
        <v>100</v>
      </c>
      <c r="E95" s="190"/>
      <c r="F95" s="190"/>
      <c r="G95" s="190"/>
      <c r="H95" s="190"/>
      <c r="I95" s="190"/>
      <c r="J95" s="191">
        <f>J145</f>
        <v>0</v>
      </c>
      <c r="K95" s="188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87"/>
      <c r="C96" s="188"/>
      <c r="D96" s="189" t="s">
        <v>101</v>
      </c>
      <c r="E96" s="190"/>
      <c r="F96" s="190"/>
      <c r="G96" s="190"/>
      <c r="H96" s="190"/>
      <c r="I96" s="190"/>
      <c r="J96" s="191">
        <f>J150</f>
        <v>0</v>
      </c>
      <c r="K96" s="188"/>
      <c r="L96" s="192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87"/>
      <c r="C97" s="188"/>
      <c r="D97" s="189" t="s">
        <v>102</v>
      </c>
      <c r="E97" s="190"/>
      <c r="F97" s="190"/>
      <c r="G97" s="190"/>
      <c r="H97" s="190"/>
      <c r="I97" s="190"/>
      <c r="J97" s="191">
        <f>J161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7"/>
      <c r="C98" s="188"/>
      <c r="D98" s="189" t="s">
        <v>103</v>
      </c>
      <c r="E98" s="190"/>
      <c r="F98" s="190"/>
      <c r="G98" s="190"/>
      <c r="H98" s="190"/>
      <c r="I98" s="190"/>
      <c r="J98" s="191">
        <f>J184</f>
        <v>0</v>
      </c>
      <c r="K98" s="188"/>
      <c r="L98" s="19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7"/>
      <c r="C99" s="188"/>
      <c r="D99" s="189" t="s">
        <v>104</v>
      </c>
      <c r="E99" s="190"/>
      <c r="F99" s="190"/>
      <c r="G99" s="190"/>
      <c r="H99" s="190"/>
      <c r="I99" s="190"/>
      <c r="J99" s="191">
        <f>J190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105</v>
      </c>
      <c r="E100" s="190"/>
      <c r="F100" s="190"/>
      <c r="G100" s="190"/>
      <c r="H100" s="190"/>
      <c r="I100" s="190"/>
      <c r="J100" s="191">
        <f>J192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3"/>
      <c r="C101" s="194"/>
      <c r="D101" s="195" t="s">
        <v>106</v>
      </c>
      <c r="E101" s="196"/>
      <c r="F101" s="196"/>
      <c r="G101" s="196"/>
      <c r="H101" s="196"/>
      <c r="I101" s="196"/>
      <c r="J101" s="197">
        <f>J193</f>
        <v>0</v>
      </c>
      <c r="K101" s="194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107</v>
      </c>
      <c r="E102" s="196"/>
      <c r="F102" s="196"/>
      <c r="G102" s="196"/>
      <c r="H102" s="196"/>
      <c r="I102" s="196"/>
      <c r="J102" s="197">
        <f>J195</f>
        <v>0</v>
      </c>
      <c r="K102" s="194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108</v>
      </c>
      <c r="E103" s="196"/>
      <c r="F103" s="196"/>
      <c r="G103" s="196"/>
      <c r="H103" s="196"/>
      <c r="I103" s="196"/>
      <c r="J103" s="197">
        <f>J197</f>
        <v>0</v>
      </c>
      <c r="K103" s="194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109</v>
      </c>
      <c r="E104" s="196"/>
      <c r="F104" s="196"/>
      <c r="G104" s="196"/>
      <c r="H104" s="196"/>
      <c r="I104" s="196"/>
      <c r="J104" s="197">
        <f>J199</f>
        <v>0</v>
      </c>
      <c r="K104" s="194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110</v>
      </c>
      <c r="E105" s="196"/>
      <c r="F105" s="196"/>
      <c r="G105" s="196"/>
      <c r="H105" s="196"/>
      <c r="I105" s="196"/>
      <c r="J105" s="197">
        <f>J201</f>
        <v>0</v>
      </c>
      <c r="K105" s="194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111</v>
      </c>
      <c r="E106" s="196"/>
      <c r="F106" s="196"/>
      <c r="G106" s="196"/>
      <c r="H106" s="196"/>
      <c r="I106" s="196"/>
      <c r="J106" s="197">
        <f>J203</f>
        <v>0</v>
      </c>
      <c r="K106" s="194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94"/>
      <c r="D107" s="195" t="s">
        <v>112</v>
      </c>
      <c r="E107" s="196"/>
      <c r="F107" s="196"/>
      <c r="G107" s="196"/>
      <c r="H107" s="196"/>
      <c r="I107" s="196"/>
      <c r="J107" s="197">
        <f>J217</f>
        <v>0</v>
      </c>
      <c r="K107" s="194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94"/>
      <c r="D108" s="195" t="s">
        <v>113</v>
      </c>
      <c r="E108" s="196"/>
      <c r="F108" s="196"/>
      <c r="G108" s="196"/>
      <c r="H108" s="196"/>
      <c r="I108" s="196"/>
      <c r="J108" s="197">
        <f>J224</f>
        <v>0</v>
      </c>
      <c r="K108" s="194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94"/>
      <c r="D109" s="195" t="s">
        <v>114</v>
      </c>
      <c r="E109" s="196"/>
      <c r="F109" s="196"/>
      <c r="G109" s="196"/>
      <c r="H109" s="196"/>
      <c r="I109" s="196"/>
      <c r="J109" s="197">
        <f>J233</f>
        <v>0</v>
      </c>
      <c r="K109" s="194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94"/>
      <c r="D110" s="195" t="s">
        <v>115</v>
      </c>
      <c r="E110" s="196"/>
      <c r="F110" s="196"/>
      <c r="G110" s="196"/>
      <c r="H110" s="196"/>
      <c r="I110" s="196"/>
      <c r="J110" s="197">
        <f>J239</f>
        <v>0</v>
      </c>
      <c r="K110" s="194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7"/>
      <c r="C111" s="188"/>
      <c r="D111" s="189" t="s">
        <v>116</v>
      </c>
      <c r="E111" s="190"/>
      <c r="F111" s="190"/>
      <c r="G111" s="190"/>
      <c r="H111" s="190"/>
      <c r="I111" s="190"/>
      <c r="J111" s="191">
        <f>J242</f>
        <v>0</v>
      </c>
      <c r="K111" s="188"/>
      <c r="L111" s="19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3"/>
      <c r="C112" s="194"/>
      <c r="D112" s="195" t="s">
        <v>117</v>
      </c>
      <c r="E112" s="196"/>
      <c r="F112" s="196"/>
      <c r="G112" s="196"/>
      <c r="H112" s="196"/>
      <c r="I112" s="196"/>
      <c r="J112" s="197">
        <f>J243</f>
        <v>0</v>
      </c>
      <c r="K112" s="194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94"/>
      <c r="D113" s="195" t="s">
        <v>118</v>
      </c>
      <c r="E113" s="196"/>
      <c r="F113" s="196"/>
      <c r="G113" s="196"/>
      <c r="H113" s="196"/>
      <c r="I113" s="196"/>
      <c r="J113" s="197">
        <f>J245</f>
        <v>0</v>
      </c>
      <c r="K113" s="194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94"/>
      <c r="D114" s="195" t="s">
        <v>119</v>
      </c>
      <c r="E114" s="196"/>
      <c r="F114" s="196"/>
      <c r="G114" s="196"/>
      <c r="H114" s="196"/>
      <c r="I114" s="196"/>
      <c r="J114" s="197">
        <f>J247</f>
        <v>0</v>
      </c>
      <c r="K114" s="194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94"/>
      <c r="D115" s="195" t="s">
        <v>120</v>
      </c>
      <c r="E115" s="196"/>
      <c r="F115" s="196"/>
      <c r="G115" s="196"/>
      <c r="H115" s="196"/>
      <c r="I115" s="196"/>
      <c r="J115" s="197">
        <f>J250</f>
        <v>0</v>
      </c>
      <c r="K115" s="194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94"/>
      <c r="D116" s="195" t="s">
        <v>121</v>
      </c>
      <c r="E116" s="196"/>
      <c r="F116" s="196"/>
      <c r="G116" s="196"/>
      <c r="H116" s="196"/>
      <c r="I116" s="196"/>
      <c r="J116" s="197">
        <f>J252</f>
        <v>0</v>
      </c>
      <c r="K116" s="194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9.28" customHeight="1">
      <c r="A119" s="37"/>
      <c r="B119" s="38"/>
      <c r="C119" s="186" t="s">
        <v>122</v>
      </c>
      <c r="D119" s="39"/>
      <c r="E119" s="39"/>
      <c r="F119" s="39"/>
      <c r="G119" s="39"/>
      <c r="H119" s="39"/>
      <c r="I119" s="39"/>
      <c r="J119" s="199">
        <f>ROUND(J120 + J121 + J122 + J123 + J124 + J125,2)</f>
        <v>0</v>
      </c>
      <c r="K119" s="39"/>
      <c r="L119" s="62"/>
      <c r="N119" s="200" t="s">
        <v>40</v>
      </c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8" customHeight="1">
      <c r="A120" s="37"/>
      <c r="B120" s="38"/>
      <c r="C120" s="39"/>
      <c r="D120" s="138" t="s">
        <v>123</v>
      </c>
      <c r="E120" s="131"/>
      <c r="F120" s="131"/>
      <c r="G120" s="39"/>
      <c r="H120" s="39"/>
      <c r="I120" s="39"/>
      <c r="J120" s="132">
        <v>0</v>
      </c>
      <c r="K120" s="39"/>
      <c r="L120" s="201"/>
      <c r="M120" s="202"/>
      <c r="N120" s="203" t="s">
        <v>41</v>
      </c>
      <c r="O120" s="202"/>
      <c r="P120" s="202"/>
      <c r="Q120" s="202"/>
      <c r="R120" s="202"/>
      <c r="S120" s="204"/>
      <c r="T120" s="204"/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2"/>
      <c r="AG120" s="202"/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5" t="s">
        <v>124</v>
      </c>
      <c r="AZ120" s="202"/>
      <c r="BA120" s="202"/>
      <c r="BB120" s="202"/>
      <c r="BC120" s="202"/>
      <c r="BD120" s="202"/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205" t="s">
        <v>81</v>
      </c>
      <c r="BK120" s="202"/>
      <c r="BL120" s="202"/>
      <c r="BM120" s="202"/>
    </row>
    <row r="121" s="2" customFormat="1" ht="18" customHeight="1">
      <c r="A121" s="37"/>
      <c r="B121" s="38"/>
      <c r="C121" s="39"/>
      <c r="D121" s="138" t="s">
        <v>125</v>
      </c>
      <c r="E121" s="131"/>
      <c r="F121" s="131"/>
      <c r="G121" s="39"/>
      <c r="H121" s="39"/>
      <c r="I121" s="39"/>
      <c r="J121" s="132">
        <v>0</v>
      </c>
      <c r="K121" s="39"/>
      <c r="L121" s="201"/>
      <c r="M121" s="202"/>
      <c r="N121" s="203" t="s">
        <v>41</v>
      </c>
      <c r="O121" s="202"/>
      <c r="P121" s="202"/>
      <c r="Q121" s="202"/>
      <c r="R121" s="202"/>
      <c r="S121" s="204"/>
      <c r="T121" s="204"/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2"/>
      <c r="AG121" s="202"/>
      <c r="AH121" s="202"/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5" t="s">
        <v>124</v>
      </c>
      <c r="AZ121" s="202"/>
      <c r="BA121" s="202"/>
      <c r="BB121" s="202"/>
      <c r="BC121" s="202"/>
      <c r="BD121" s="202"/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205" t="s">
        <v>81</v>
      </c>
      <c r="BK121" s="202"/>
      <c r="BL121" s="202"/>
      <c r="BM121" s="202"/>
    </row>
    <row r="122" s="2" customFormat="1" ht="18" customHeight="1">
      <c r="A122" s="37"/>
      <c r="B122" s="38"/>
      <c r="C122" s="39"/>
      <c r="D122" s="138" t="s">
        <v>126</v>
      </c>
      <c r="E122" s="131"/>
      <c r="F122" s="131"/>
      <c r="G122" s="39"/>
      <c r="H122" s="39"/>
      <c r="I122" s="39"/>
      <c r="J122" s="132">
        <v>0</v>
      </c>
      <c r="K122" s="39"/>
      <c r="L122" s="201"/>
      <c r="M122" s="202"/>
      <c r="N122" s="203" t="s">
        <v>41</v>
      </c>
      <c r="O122" s="202"/>
      <c r="P122" s="202"/>
      <c r="Q122" s="202"/>
      <c r="R122" s="202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2"/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5" t="s">
        <v>124</v>
      </c>
      <c r="AZ122" s="202"/>
      <c r="BA122" s="202"/>
      <c r="BB122" s="202"/>
      <c r="BC122" s="202"/>
      <c r="BD122" s="202"/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205" t="s">
        <v>81</v>
      </c>
      <c r="BK122" s="202"/>
      <c r="BL122" s="202"/>
      <c r="BM122" s="202"/>
    </row>
    <row r="123" s="2" customFormat="1" ht="18" customHeight="1">
      <c r="A123" s="37"/>
      <c r="B123" s="38"/>
      <c r="C123" s="39"/>
      <c r="D123" s="138" t="s">
        <v>127</v>
      </c>
      <c r="E123" s="131"/>
      <c r="F123" s="131"/>
      <c r="G123" s="39"/>
      <c r="H123" s="39"/>
      <c r="I123" s="39"/>
      <c r="J123" s="132">
        <v>0</v>
      </c>
      <c r="K123" s="39"/>
      <c r="L123" s="201"/>
      <c r="M123" s="202"/>
      <c r="N123" s="203" t="s">
        <v>41</v>
      </c>
      <c r="O123" s="202"/>
      <c r="P123" s="202"/>
      <c r="Q123" s="202"/>
      <c r="R123" s="202"/>
      <c r="S123" s="204"/>
      <c r="T123" s="204"/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  <c r="AF123" s="202"/>
      <c r="AG123" s="202"/>
      <c r="AH123" s="202"/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5" t="s">
        <v>124</v>
      </c>
      <c r="AZ123" s="202"/>
      <c r="BA123" s="202"/>
      <c r="BB123" s="202"/>
      <c r="BC123" s="202"/>
      <c r="BD123" s="202"/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205" t="s">
        <v>81</v>
      </c>
      <c r="BK123" s="202"/>
      <c r="BL123" s="202"/>
      <c r="BM123" s="202"/>
    </row>
    <row r="124" s="2" customFormat="1" ht="18" customHeight="1">
      <c r="A124" s="37"/>
      <c r="B124" s="38"/>
      <c r="C124" s="39"/>
      <c r="D124" s="138" t="s">
        <v>128</v>
      </c>
      <c r="E124" s="131"/>
      <c r="F124" s="131"/>
      <c r="G124" s="39"/>
      <c r="H124" s="39"/>
      <c r="I124" s="39"/>
      <c r="J124" s="132">
        <v>0</v>
      </c>
      <c r="K124" s="39"/>
      <c r="L124" s="201"/>
      <c r="M124" s="202"/>
      <c r="N124" s="203" t="s">
        <v>41</v>
      </c>
      <c r="O124" s="202"/>
      <c r="P124" s="202"/>
      <c r="Q124" s="202"/>
      <c r="R124" s="202"/>
      <c r="S124" s="204"/>
      <c r="T124" s="204"/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2"/>
      <c r="AG124" s="202"/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5" t="s">
        <v>124</v>
      </c>
      <c r="AZ124" s="202"/>
      <c r="BA124" s="202"/>
      <c r="BB124" s="202"/>
      <c r="BC124" s="202"/>
      <c r="BD124" s="202"/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205" t="s">
        <v>81</v>
      </c>
      <c r="BK124" s="202"/>
      <c r="BL124" s="202"/>
      <c r="BM124" s="202"/>
    </row>
    <row r="125" s="2" customFormat="1" ht="18" customHeight="1">
      <c r="A125" s="37"/>
      <c r="B125" s="38"/>
      <c r="C125" s="39"/>
      <c r="D125" s="131" t="s">
        <v>129</v>
      </c>
      <c r="E125" s="39"/>
      <c r="F125" s="39"/>
      <c r="G125" s="39"/>
      <c r="H125" s="39"/>
      <c r="I125" s="39"/>
      <c r="J125" s="132">
        <f>ROUND(J28*T125,2)</f>
        <v>0</v>
      </c>
      <c r="K125" s="39"/>
      <c r="L125" s="201"/>
      <c r="M125" s="202"/>
      <c r="N125" s="203" t="s">
        <v>41</v>
      </c>
      <c r="O125" s="202"/>
      <c r="P125" s="202"/>
      <c r="Q125" s="202"/>
      <c r="R125" s="202"/>
      <c r="S125" s="204"/>
      <c r="T125" s="204"/>
      <c r="U125" s="204"/>
      <c r="V125" s="204"/>
      <c r="W125" s="204"/>
      <c r="X125" s="204"/>
      <c r="Y125" s="204"/>
      <c r="Z125" s="204"/>
      <c r="AA125" s="204"/>
      <c r="AB125" s="204"/>
      <c r="AC125" s="204"/>
      <c r="AD125" s="204"/>
      <c r="AE125" s="204"/>
      <c r="AF125" s="202"/>
      <c r="AG125" s="202"/>
      <c r="AH125" s="202"/>
      <c r="AI125" s="202"/>
      <c r="AJ125" s="202"/>
      <c r="AK125" s="202"/>
      <c r="AL125" s="202"/>
      <c r="AM125" s="202"/>
      <c r="AN125" s="202"/>
      <c r="AO125" s="202"/>
      <c r="AP125" s="202"/>
      <c r="AQ125" s="202"/>
      <c r="AR125" s="202"/>
      <c r="AS125" s="202"/>
      <c r="AT125" s="202"/>
      <c r="AU125" s="202"/>
      <c r="AV125" s="202"/>
      <c r="AW125" s="202"/>
      <c r="AX125" s="202"/>
      <c r="AY125" s="205" t="s">
        <v>130</v>
      </c>
      <c r="AZ125" s="202"/>
      <c r="BA125" s="202"/>
      <c r="BB125" s="202"/>
      <c r="BC125" s="202"/>
      <c r="BD125" s="202"/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05" t="s">
        <v>81</v>
      </c>
      <c r="BK125" s="202"/>
      <c r="BL125" s="202"/>
      <c r="BM125" s="202"/>
    </row>
    <row r="126" s="2" customForma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9.28" customHeight="1">
      <c r="A127" s="37"/>
      <c r="B127" s="38"/>
      <c r="C127" s="142" t="s">
        <v>91</v>
      </c>
      <c r="D127" s="143"/>
      <c r="E127" s="143"/>
      <c r="F127" s="143"/>
      <c r="G127" s="143"/>
      <c r="H127" s="143"/>
      <c r="I127" s="143"/>
      <c r="J127" s="144">
        <f>ROUND(J94+J119,2)</f>
        <v>0</v>
      </c>
      <c r="K127" s="143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32" s="2" customFormat="1" ht="6.96" customHeight="1">
      <c r="A132" s="37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4.96" customHeight="1">
      <c r="A133" s="37"/>
      <c r="B133" s="38"/>
      <c r="C133" s="20" t="s">
        <v>131</v>
      </c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29" t="s">
        <v>16</v>
      </c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30" customHeight="1">
      <c r="A136" s="37"/>
      <c r="B136" s="38"/>
      <c r="C136" s="39"/>
      <c r="D136" s="39"/>
      <c r="E136" s="75" t="str">
        <f>E7</f>
        <v>Změna způsobu užívání části přízemí, Štěpánská 63, Praha 1- ZMĚNA PD 08/2023</v>
      </c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29" t="s">
        <v>20</v>
      </c>
      <c r="D138" s="39"/>
      <c r="E138" s="39"/>
      <c r="F138" s="24" t="str">
        <f>F10</f>
        <v xml:space="preserve"> Štěpánská63, Praha 1</v>
      </c>
      <c r="G138" s="39"/>
      <c r="H138" s="39"/>
      <c r="I138" s="29" t="s">
        <v>22</v>
      </c>
      <c r="J138" s="78" t="str">
        <f>IF(J10="","",J10)</f>
        <v>16. 8. 2023</v>
      </c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38"/>
      <c r="C139" s="39"/>
      <c r="D139" s="39"/>
      <c r="E139" s="39"/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29" t="s">
        <v>24</v>
      </c>
      <c r="D140" s="39"/>
      <c r="E140" s="39"/>
      <c r="F140" s="24" t="str">
        <f>E13</f>
        <v xml:space="preserve"> </v>
      </c>
      <c r="G140" s="39"/>
      <c r="H140" s="39"/>
      <c r="I140" s="29" t="s">
        <v>30</v>
      </c>
      <c r="J140" s="33" t="str">
        <f>E19</f>
        <v xml:space="preserve"> </v>
      </c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5.15" customHeight="1">
      <c r="A141" s="37"/>
      <c r="B141" s="38"/>
      <c r="C141" s="29" t="s">
        <v>28</v>
      </c>
      <c r="D141" s="39"/>
      <c r="E141" s="39"/>
      <c r="F141" s="24" t="str">
        <f>IF(E16="","",E16)</f>
        <v>Vyplň údaj</v>
      </c>
      <c r="G141" s="39"/>
      <c r="H141" s="39"/>
      <c r="I141" s="29" t="s">
        <v>32</v>
      </c>
      <c r="J141" s="33" t="str">
        <f>E22</f>
        <v xml:space="preserve"> </v>
      </c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0.32" customHeight="1">
      <c r="A142" s="37"/>
      <c r="B142" s="38"/>
      <c r="C142" s="39"/>
      <c r="D142" s="39"/>
      <c r="E142" s="39"/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11" customFormat="1" ht="29.28" customHeight="1">
      <c r="A143" s="207"/>
      <c r="B143" s="208"/>
      <c r="C143" s="209" t="s">
        <v>132</v>
      </c>
      <c r="D143" s="210" t="s">
        <v>61</v>
      </c>
      <c r="E143" s="210" t="s">
        <v>57</v>
      </c>
      <c r="F143" s="210" t="s">
        <v>58</v>
      </c>
      <c r="G143" s="210" t="s">
        <v>133</v>
      </c>
      <c r="H143" s="210" t="s">
        <v>134</v>
      </c>
      <c r="I143" s="210" t="s">
        <v>135</v>
      </c>
      <c r="J143" s="211" t="s">
        <v>97</v>
      </c>
      <c r="K143" s="212" t="s">
        <v>136</v>
      </c>
      <c r="L143" s="213"/>
      <c r="M143" s="99" t="s">
        <v>1</v>
      </c>
      <c r="N143" s="100" t="s">
        <v>40</v>
      </c>
      <c r="O143" s="100" t="s">
        <v>137</v>
      </c>
      <c r="P143" s="100" t="s">
        <v>138</v>
      </c>
      <c r="Q143" s="100" t="s">
        <v>139</v>
      </c>
      <c r="R143" s="100" t="s">
        <v>140</v>
      </c>
      <c r="S143" s="100" t="s">
        <v>141</v>
      </c>
      <c r="T143" s="101" t="s">
        <v>142</v>
      </c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/>
    </row>
    <row r="144" s="2" customFormat="1" ht="22.8" customHeight="1">
      <c r="A144" s="37"/>
      <c r="B144" s="38"/>
      <c r="C144" s="106" t="s">
        <v>143</v>
      </c>
      <c r="D144" s="39"/>
      <c r="E144" s="39"/>
      <c r="F144" s="39"/>
      <c r="G144" s="39"/>
      <c r="H144" s="39"/>
      <c r="I144" s="39"/>
      <c r="J144" s="214">
        <f>BK144</f>
        <v>0</v>
      </c>
      <c r="K144" s="39"/>
      <c r="L144" s="40"/>
      <c r="M144" s="102"/>
      <c r="N144" s="215"/>
      <c r="O144" s="103"/>
      <c r="P144" s="216">
        <f>P145+P150+P161+P184+P190+P192+P242</f>
        <v>0</v>
      </c>
      <c r="Q144" s="103"/>
      <c r="R144" s="216">
        <f>R145+R150+R161+R184+R190+R192+R242</f>
        <v>57.377607100000006</v>
      </c>
      <c r="S144" s="103"/>
      <c r="T144" s="217">
        <f>T145+T150+T161+T184+T190+T192+T242</f>
        <v>78.108436150000017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4" t="s">
        <v>75</v>
      </c>
      <c r="AU144" s="14" t="s">
        <v>99</v>
      </c>
      <c r="BK144" s="218">
        <f>BK145+BK150+BK161+BK184+BK190+BK192+BK242</f>
        <v>0</v>
      </c>
    </row>
    <row r="145" s="12" customFormat="1" ht="25.92" customHeight="1">
      <c r="A145" s="12"/>
      <c r="B145" s="219"/>
      <c r="C145" s="220"/>
      <c r="D145" s="221" t="s">
        <v>75</v>
      </c>
      <c r="E145" s="222" t="s">
        <v>144</v>
      </c>
      <c r="F145" s="222" t="s">
        <v>145</v>
      </c>
      <c r="G145" s="220"/>
      <c r="H145" s="220"/>
      <c r="I145" s="223"/>
      <c r="J145" s="224">
        <f>BK145</f>
        <v>0</v>
      </c>
      <c r="K145" s="220"/>
      <c r="L145" s="225"/>
      <c r="M145" s="226"/>
      <c r="N145" s="227"/>
      <c r="O145" s="227"/>
      <c r="P145" s="228">
        <f>SUM(P146:P149)</f>
        <v>0</v>
      </c>
      <c r="Q145" s="227"/>
      <c r="R145" s="228">
        <f>SUM(R146:R149)</f>
        <v>6.5500470499999999</v>
      </c>
      <c r="S145" s="227"/>
      <c r="T145" s="229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81</v>
      </c>
      <c r="AT145" s="231" t="s">
        <v>75</v>
      </c>
      <c r="AU145" s="231" t="s">
        <v>76</v>
      </c>
      <c r="AY145" s="230" t="s">
        <v>146</v>
      </c>
      <c r="BK145" s="232">
        <f>SUM(BK146:BK149)</f>
        <v>0</v>
      </c>
    </row>
    <row r="146" s="2" customFormat="1" ht="24.15" customHeight="1">
      <c r="A146" s="37"/>
      <c r="B146" s="38"/>
      <c r="C146" s="233" t="s">
        <v>81</v>
      </c>
      <c r="D146" s="233" t="s">
        <v>147</v>
      </c>
      <c r="E146" s="234" t="s">
        <v>148</v>
      </c>
      <c r="F146" s="235" t="s">
        <v>149</v>
      </c>
      <c r="G146" s="236" t="s">
        <v>150</v>
      </c>
      <c r="H146" s="237">
        <v>0.376</v>
      </c>
      <c r="I146" s="238"/>
      <c r="J146" s="239">
        <f>ROUND(I146*H146,2)</f>
        <v>0</v>
      </c>
      <c r="K146" s="240"/>
      <c r="L146" s="40"/>
      <c r="M146" s="241" t="s">
        <v>1</v>
      </c>
      <c r="N146" s="242" t="s">
        <v>41</v>
      </c>
      <c r="O146" s="90"/>
      <c r="P146" s="243">
        <f>O146*H146</f>
        <v>0</v>
      </c>
      <c r="Q146" s="243">
        <v>0.063070000000000001</v>
      </c>
      <c r="R146" s="243">
        <f>Q146*H146</f>
        <v>0.023714320000000001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151</v>
      </c>
      <c r="AT146" s="245" t="s">
        <v>147</v>
      </c>
      <c r="AU146" s="245" t="s">
        <v>81</v>
      </c>
      <c r="AY146" s="14" t="s">
        <v>146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4" t="s">
        <v>81</v>
      </c>
      <c r="BK146" s="137">
        <f>ROUND(I146*H146,2)</f>
        <v>0</v>
      </c>
      <c r="BL146" s="14" t="s">
        <v>151</v>
      </c>
      <c r="BM146" s="245" t="s">
        <v>152</v>
      </c>
    </row>
    <row r="147" s="2" customFormat="1" ht="24.15" customHeight="1">
      <c r="A147" s="37"/>
      <c r="B147" s="38"/>
      <c r="C147" s="233" t="s">
        <v>92</v>
      </c>
      <c r="D147" s="233" t="s">
        <v>147</v>
      </c>
      <c r="E147" s="234" t="s">
        <v>153</v>
      </c>
      <c r="F147" s="235" t="s">
        <v>154</v>
      </c>
      <c r="G147" s="236" t="s">
        <v>150</v>
      </c>
      <c r="H147" s="237">
        <v>35.438000000000002</v>
      </c>
      <c r="I147" s="238"/>
      <c r="J147" s="239">
        <f>ROUND(I147*H147,2)</f>
        <v>0</v>
      </c>
      <c r="K147" s="240"/>
      <c r="L147" s="40"/>
      <c r="M147" s="241" t="s">
        <v>1</v>
      </c>
      <c r="N147" s="242" t="s">
        <v>41</v>
      </c>
      <c r="O147" s="90"/>
      <c r="P147" s="243">
        <f>O147*H147</f>
        <v>0</v>
      </c>
      <c r="Q147" s="243">
        <v>0.058970000000000002</v>
      </c>
      <c r="R147" s="243">
        <f>Q147*H147</f>
        <v>2.08977886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151</v>
      </c>
      <c r="AT147" s="245" t="s">
        <v>147</v>
      </c>
      <c r="AU147" s="245" t="s">
        <v>81</v>
      </c>
      <c r="AY147" s="14" t="s">
        <v>146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4" t="s">
        <v>81</v>
      </c>
      <c r="BK147" s="137">
        <f>ROUND(I147*H147,2)</f>
        <v>0</v>
      </c>
      <c r="BL147" s="14" t="s">
        <v>151</v>
      </c>
      <c r="BM147" s="245" t="s">
        <v>155</v>
      </c>
    </row>
    <row r="148" s="2" customFormat="1" ht="24.15" customHeight="1">
      <c r="A148" s="37"/>
      <c r="B148" s="38"/>
      <c r="C148" s="233" t="s">
        <v>144</v>
      </c>
      <c r="D148" s="233" t="s">
        <v>147</v>
      </c>
      <c r="E148" s="234" t="s">
        <v>156</v>
      </c>
      <c r="F148" s="235" t="s">
        <v>157</v>
      </c>
      <c r="G148" s="236" t="s">
        <v>150</v>
      </c>
      <c r="H148" s="237">
        <v>36.593000000000004</v>
      </c>
      <c r="I148" s="238"/>
      <c r="J148" s="239">
        <f>ROUND(I148*H148,2)</f>
        <v>0</v>
      </c>
      <c r="K148" s="240"/>
      <c r="L148" s="40"/>
      <c r="M148" s="241" t="s">
        <v>1</v>
      </c>
      <c r="N148" s="242" t="s">
        <v>41</v>
      </c>
      <c r="O148" s="90"/>
      <c r="P148" s="243">
        <f>O148*H148</f>
        <v>0</v>
      </c>
      <c r="Q148" s="243">
        <v>0.07571</v>
      </c>
      <c r="R148" s="243">
        <f>Q148*H148</f>
        <v>2.7704560300000001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151</v>
      </c>
      <c r="AT148" s="245" t="s">
        <v>147</v>
      </c>
      <c r="AU148" s="245" t="s">
        <v>81</v>
      </c>
      <c r="AY148" s="14" t="s">
        <v>146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4" t="s">
        <v>81</v>
      </c>
      <c r="BK148" s="137">
        <f>ROUND(I148*H148,2)</f>
        <v>0</v>
      </c>
      <c r="BL148" s="14" t="s">
        <v>151</v>
      </c>
      <c r="BM148" s="245" t="s">
        <v>158</v>
      </c>
    </row>
    <row r="149" s="2" customFormat="1" ht="16.5" customHeight="1">
      <c r="A149" s="37"/>
      <c r="B149" s="38"/>
      <c r="C149" s="233" t="s">
        <v>151</v>
      </c>
      <c r="D149" s="233" t="s">
        <v>147</v>
      </c>
      <c r="E149" s="234" t="s">
        <v>159</v>
      </c>
      <c r="F149" s="235" t="s">
        <v>160</v>
      </c>
      <c r="G149" s="236" t="s">
        <v>150</v>
      </c>
      <c r="H149" s="237">
        <v>38.152000000000001</v>
      </c>
      <c r="I149" s="238"/>
      <c r="J149" s="239">
        <f>ROUND(I149*H149,2)</f>
        <v>0</v>
      </c>
      <c r="K149" s="240"/>
      <c r="L149" s="40"/>
      <c r="M149" s="241" t="s">
        <v>1</v>
      </c>
      <c r="N149" s="242" t="s">
        <v>41</v>
      </c>
      <c r="O149" s="90"/>
      <c r="P149" s="243">
        <f>O149*H149</f>
        <v>0</v>
      </c>
      <c r="Q149" s="243">
        <v>0.04367</v>
      </c>
      <c r="R149" s="243">
        <f>Q149*H149</f>
        <v>1.6660978400000002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151</v>
      </c>
      <c r="AT149" s="245" t="s">
        <v>147</v>
      </c>
      <c r="AU149" s="245" t="s">
        <v>81</v>
      </c>
      <c r="AY149" s="14" t="s">
        <v>146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4" t="s">
        <v>81</v>
      </c>
      <c r="BK149" s="137">
        <f>ROUND(I149*H149,2)</f>
        <v>0</v>
      </c>
      <c r="BL149" s="14" t="s">
        <v>151</v>
      </c>
      <c r="BM149" s="245" t="s">
        <v>161</v>
      </c>
    </row>
    <row r="150" s="12" customFormat="1" ht="25.92" customHeight="1">
      <c r="A150" s="12"/>
      <c r="B150" s="219"/>
      <c r="C150" s="220"/>
      <c r="D150" s="221" t="s">
        <v>75</v>
      </c>
      <c r="E150" s="222" t="s">
        <v>162</v>
      </c>
      <c r="F150" s="222" t="s">
        <v>163</v>
      </c>
      <c r="G150" s="220"/>
      <c r="H150" s="220"/>
      <c r="I150" s="223"/>
      <c r="J150" s="224">
        <f>BK150</f>
        <v>0</v>
      </c>
      <c r="K150" s="220"/>
      <c r="L150" s="225"/>
      <c r="M150" s="226"/>
      <c r="N150" s="227"/>
      <c r="O150" s="227"/>
      <c r="P150" s="228">
        <f>SUM(P151:P160)</f>
        <v>0</v>
      </c>
      <c r="Q150" s="227"/>
      <c r="R150" s="228">
        <f>SUM(R151:R160)</f>
        <v>43.858307850000003</v>
      </c>
      <c r="S150" s="227"/>
      <c r="T150" s="229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81</v>
      </c>
      <c r="AT150" s="231" t="s">
        <v>75</v>
      </c>
      <c r="AU150" s="231" t="s">
        <v>76</v>
      </c>
      <c r="AY150" s="230" t="s">
        <v>146</v>
      </c>
      <c r="BK150" s="232">
        <f>SUM(BK151:BK160)</f>
        <v>0</v>
      </c>
    </row>
    <row r="151" s="2" customFormat="1" ht="24.15" customHeight="1">
      <c r="A151" s="37"/>
      <c r="B151" s="38"/>
      <c r="C151" s="233" t="s">
        <v>164</v>
      </c>
      <c r="D151" s="233" t="s">
        <v>147</v>
      </c>
      <c r="E151" s="234" t="s">
        <v>165</v>
      </c>
      <c r="F151" s="235" t="s">
        <v>166</v>
      </c>
      <c r="G151" s="236" t="s">
        <v>150</v>
      </c>
      <c r="H151" s="237">
        <v>375.36900000000003</v>
      </c>
      <c r="I151" s="238"/>
      <c r="J151" s="239">
        <f>ROUND(I151*H151,2)</f>
        <v>0</v>
      </c>
      <c r="K151" s="240"/>
      <c r="L151" s="40"/>
      <c r="M151" s="241" t="s">
        <v>1</v>
      </c>
      <c r="N151" s="242" t="s">
        <v>41</v>
      </c>
      <c r="O151" s="90"/>
      <c r="P151" s="243">
        <f>O151*H151</f>
        <v>0</v>
      </c>
      <c r="Q151" s="243">
        <v>0.0063</v>
      </c>
      <c r="R151" s="243">
        <f>Q151*H151</f>
        <v>2.3648247000000002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151</v>
      </c>
      <c r="AT151" s="245" t="s">
        <v>147</v>
      </c>
      <c r="AU151" s="245" t="s">
        <v>81</v>
      </c>
      <c r="AY151" s="14" t="s">
        <v>146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4" t="s">
        <v>81</v>
      </c>
      <c r="BK151" s="137">
        <f>ROUND(I151*H151,2)</f>
        <v>0</v>
      </c>
      <c r="BL151" s="14" t="s">
        <v>151</v>
      </c>
      <c r="BM151" s="245" t="s">
        <v>167</v>
      </c>
    </row>
    <row r="152" s="2" customFormat="1" ht="24.15" customHeight="1">
      <c r="A152" s="37"/>
      <c r="B152" s="38"/>
      <c r="C152" s="233" t="s">
        <v>162</v>
      </c>
      <c r="D152" s="233" t="s">
        <v>147</v>
      </c>
      <c r="E152" s="234" t="s">
        <v>168</v>
      </c>
      <c r="F152" s="235" t="s">
        <v>169</v>
      </c>
      <c r="G152" s="236" t="s">
        <v>150</v>
      </c>
      <c r="H152" s="237">
        <v>2.1840000000000002</v>
      </c>
      <c r="I152" s="238"/>
      <c r="J152" s="239">
        <f>ROUND(I152*H152,2)</f>
        <v>0</v>
      </c>
      <c r="K152" s="240"/>
      <c r="L152" s="40"/>
      <c r="M152" s="241" t="s">
        <v>1</v>
      </c>
      <c r="N152" s="242" t="s">
        <v>41</v>
      </c>
      <c r="O152" s="90"/>
      <c r="P152" s="243">
        <f>O152*H152</f>
        <v>0</v>
      </c>
      <c r="Q152" s="243">
        <v>0.018380000000000001</v>
      </c>
      <c r="R152" s="243">
        <f>Q152*H152</f>
        <v>0.040141920000000005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151</v>
      </c>
      <c r="AT152" s="245" t="s">
        <v>147</v>
      </c>
      <c r="AU152" s="245" t="s">
        <v>81</v>
      </c>
      <c r="AY152" s="14" t="s">
        <v>146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4" t="s">
        <v>81</v>
      </c>
      <c r="BK152" s="137">
        <f>ROUND(I152*H152,2)</f>
        <v>0</v>
      </c>
      <c r="BL152" s="14" t="s">
        <v>151</v>
      </c>
      <c r="BM152" s="245" t="s">
        <v>170</v>
      </c>
    </row>
    <row r="153" s="2" customFormat="1" ht="24.15" customHeight="1">
      <c r="A153" s="37"/>
      <c r="B153" s="38"/>
      <c r="C153" s="233" t="s">
        <v>171</v>
      </c>
      <c r="D153" s="233" t="s">
        <v>147</v>
      </c>
      <c r="E153" s="234" t="s">
        <v>172</v>
      </c>
      <c r="F153" s="235" t="s">
        <v>173</v>
      </c>
      <c r="G153" s="236" t="s">
        <v>150</v>
      </c>
      <c r="H153" s="237">
        <v>68.382999999999996</v>
      </c>
      <c r="I153" s="238"/>
      <c r="J153" s="239">
        <f>ROUND(I153*H153,2)</f>
        <v>0</v>
      </c>
      <c r="K153" s="240"/>
      <c r="L153" s="40"/>
      <c r="M153" s="241" t="s">
        <v>1</v>
      </c>
      <c r="N153" s="242" t="s">
        <v>41</v>
      </c>
      <c r="O153" s="90"/>
      <c r="P153" s="243">
        <f>O153*H153</f>
        <v>0</v>
      </c>
      <c r="Q153" s="243">
        <v>0.0063</v>
      </c>
      <c r="R153" s="243">
        <f>Q153*H153</f>
        <v>0.4308129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151</v>
      </c>
      <c r="AT153" s="245" t="s">
        <v>147</v>
      </c>
      <c r="AU153" s="245" t="s">
        <v>81</v>
      </c>
      <c r="AY153" s="14" t="s">
        <v>146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4" t="s">
        <v>81</v>
      </c>
      <c r="BK153" s="137">
        <f>ROUND(I153*H153,2)</f>
        <v>0</v>
      </c>
      <c r="BL153" s="14" t="s">
        <v>151</v>
      </c>
      <c r="BM153" s="245" t="s">
        <v>174</v>
      </c>
    </row>
    <row r="154" s="2" customFormat="1" ht="33" customHeight="1">
      <c r="A154" s="37"/>
      <c r="B154" s="38"/>
      <c r="C154" s="233" t="s">
        <v>175</v>
      </c>
      <c r="D154" s="233" t="s">
        <v>147</v>
      </c>
      <c r="E154" s="234" t="s">
        <v>176</v>
      </c>
      <c r="F154" s="235" t="s">
        <v>177</v>
      </c>
      <c r="G154" s="236" t="s">
        <v>150</v>
      </c>
      <c r="H154" s="237">
        <v>55.829999999999998</v>
      </c>
      <c r="I154" s="238"/>
      <c r="J154" s="239">
        <f>ROUND(I154*H154,2)</f>
        <v>0</v>
      </c>
      <c r="K154" s="240"/>
      <c r="L154" s="40"/>
      <c r="M154" s="241" t="s">
        <v>1</v>
      </c>
      <c r="N154" s="242" t="s">
        <v>41</v>
      </c>
      <c r="O154" s="90"/>
      <c r="P154" s="243">
        <f>O154*H154</f>
        <v>0</v>
      </c>
      <c r="Q154" s="243">
        <v>0.020480000000000002</v>
      </c>
      <c r="R154" s="243">
        <f>Q154*H154</f>
        <v>1.1433984000000002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151</v>
      </c>
      <c r="AT154" s="245" t="s">
        <v>147</v>
      </c>
      <c r="AU154" s="245" t="s">
        <v>81</v>
      </c>
      <c r="AY154" s="14" t="s">
        <v>146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4" t="s">
        <v>81</v>
      </c>
      <c r="BK154" s="137">
        <f>ROUND(I154*H154,2)</f>
        <v>0</v>
      </c>
      <c r="BL154" s="14" t="s">
        <v>151</v>
      </c>
      <c r="BM154" s="245" t="s">
        <v>178</v>
      </c>
    </row>
    <row r="155" s="2" customFormat="1" ht="24.15" customHeight="1">
      <c r="A155" s="37"/>
      <c r="B155" s="38"/>
      <c r="C155" s="233" t="s">
        <v>179</v>
      </c>
      <c r="D155" s="233" t="s">
        <v>147</v>
      </c>
      <c r="E155" s="234" t="s">
        <v>180</v>
      </c>
      <c r="F155" s="235" t="s">
        <v>181</v>
      </c>
      <c r="G155" s="236" t="s">
        <v>150</v>
      </c>
      <c r="H155" s="237">
        <v>364.57100000000003</v>
      </c>
      <c r="I155" s="238"/>
      <c r="J155" s="239">
        <f>ROUND(I155*H155,2)</f>
        <v>0</v>
      </c>
      <c r="K155" s="240"/>
      <c r="L155" s="40"/>
      <c r="M155" s="241" t="s">
        <v>1</v>
      </c>
      <c r="N155" s="242" t="s">
        <v>41</v>
      </c>
      <c r="O155" s="90"/>
      <c r="P155" s="243">
        <f>O155*H155</f>
        <v>0</v>
      </c>
      <c r="Q155" s="243">
        <v>0.018380000000000001</v>
      </c>
      <c r="R155" s="243">
        <f>Q155*H155</f>
        <v>6.7008149800000005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151</v>
      </c>
      <c r="AT155" s="245" t="s">
        <v>147</v>
      </c>
      <c r="AU155" s="245" t="s">
        <v>81</v>
      </c>
      <c r="AY155" s="14" t="s">
        <v>146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4" t="s">
        <v>81</v>
      </c>
      <c r="BK155" s="137">
        <f>ROUND(I155*H155,2)</f>
        <v>0</v>
      </c>
      <c r="BL155" s="14" t="s">
        <v>151</v>
      </c>
      <c r="BM155" s="245" t="s">
        <v>182</v>
      </c>
    </row>
    <row r="156" s="2" customFormat="1" ht="24.15" customHeight="1">
      <c r="A156" s="37"/>
      <c r="B156" s="38"/>
      <c r="C156" s="233" t="s">
        <v>183</v>
      </c>
      <c r="D156" s="233" t="s">
        <v>147</v>
      </c>
      <c r="E156" s="234" t="s">
        <v>184</v>
      </c>
      <c r="F156" s="235" t="s">
        <v>185</v>
      </c>
      <c r="G156" s="236" t="s">
        <v>186</v>
      </c>
      <c r="H156" s="237">
        <v>12.824</v>
      </c>
      <c r="I156" s="238"/>
      <c r="J156" s="239">
        <f>ROUND(I156*H156,2)</f>
        <v>0</v>
      </c>
      <c r="K156" s="240"/>
      <c r="L156" s="40"/>
      <c r="M156" s="241" t="s">
        <v>1</v>
      </c>
      <c r="N156" s="242" t="s">
        <v>41</v>
      </c>
      <c r="O156" s="90"/>
      <c r="P156" s="243">
        <f>O156*H156</f>
        <v>0</v>
      </c>
      <c r="Q156" s="243">
        <v>2.2563399999999998</v>
      </c>
      <c r="R156" s="243">
        <f>Q156*H156</f>
        <v>28.935304159999998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151</v>
      </c>
      <c r="AT156" s="245" t="s">
        <v>147</v>
      </c>
      <c r="AU156" s="245" t="s">
        <v>81</v>
      </c>
      <c r="AY156" s="14" t="s">
        <v>146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4" t="s">
        <v>81</v>
      </c>
      <c r="BK156" s="137">
        <f>ROUND(I156*H156,2)</f>
        <v>0</v>
      </c>
      <c r="BL156" s="14" t="s">
        <v>151</v>
      </c>
      <c r="BM156" s="245" t="s">
        <v>187</v>
      </c>
    </row>
    <row r="157" s="2" customFormat="1" ht="24.15" customHeight="1">
      <c r="A157" s="37"/>
      <c r="B157" s="38"/>
      <c r="C157" s="233" t="s">
        <v>188</v>
      </c>
      <c r="D157" s="233" t="s">
        <v>147</v>
      </c>
      <c r="E157" s="234" t="s">
        <v>189</v>
      </c>
      <c r="F157" s="235" t="s">
        <v>190</v>
      </c>
      <c r="G157" s="236" t="s">
        <v>186</v>
      </c>
      <c r="H157" s="237">
        <v>12.824</v>
      </c>
      <c r="I157" s="238"/>
      <c r="J157" s="239">
        <f>ROUND(I157*H157,2)</f>
        <v>0</v>
      </c>
      <c r="K157" s="240"/>
      <c r="L157" s="40"/>
      <c r="M157" s="241" t="s">
        <v>1</v>
      </c>
      <c r="N157" s="242" t="s">
        <v>41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151</v>
      </c>
      <c r="AT157" s="245" t="s">
        <v>147</v>
      </c>
      <c r="AU157" s="245" t="s">
        <v>81</v>
      </c>
      <c r="AY157" s="14" t="s">
        <v>146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4" t="s">
        <v>81</v>
      </c>
      <c r="BK157" s="137">
        <f>ROUND(I157*H157,2)</f>
        <v>0</v>
      </c>
      <c r="BL157" s="14" t="s">
        <v>151</v>
      </c>
      <c r="BM157" s="245" t="s">
        <v>191</v>
      </c>
    </row>
    <row r="158" s="2" customFormat="1" ht="16.5" customHeight="1">
      <c r="A158" s="37"/>
      <c r="B158" s="38"/>
      <c r="C158" s="233" t="s">
        <v>192</v>
      </c>
      <c r="D158" s="233" t="s">
        <v>147</v>
      </c>
      <c r="E158" s="234" t="s">
        <v>193</v>
      </c>
      <c r="F158" s="235" t="s">
        <v>194</v>
      </c>
      <c r="G158" s="236" t="s">
        <v>195</v>
      </c>
      <c r="H158" s="237">
        <v>0.42699999999999999</v>
      </c>
      <c r="I158" s="238"/>
      <c r="J158" s="239">
        <f>ROUND(I158*H158,2)</f>
        <v>0</v>
      </c>
      <c r="K158" s="240"/>
      <c r="L158" s="40"/>
      <c r="M158" s="241" t="s">
        <v>1</v>
      </c>
      <c r="N158" s="242" t="s">
        <v>41</v>
      </c>
      <c r="O158" s="90"/>
      <c r="P158" s="243">
        <f>O158*H158</f>
        <v>0</v>
      </c>
      <c r="Q158" s="243">
        <v>1.06277</v>
      </c>
      <c r="R158" s="243">
        <f>Q158*H158</f>
        <v>0.45380279000000001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151</v>
      </c>
      <c r="AT158" s="245" t="s">
        <v>147</v>
      </c>
      <c r="AU158" s="245" t="s">
        <v>81</v>
      </c>
      <c r="AY158" s="14" t="s">
        <v>146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4" t="s">
        <v>81</v>
      </c>
      <c r="BK158" s="137">
        <f>ROUND(I158*H158,2)</f>
        <v>0</v>
      </c>
      <c r="BL158" s="14" t="s">
        <v>151</v>
      </c>
      <c r="BM158" s="245" t="s">
        <v>196</v>
      </c>
    </row>
    <row r="159" s="2" customFormat="1" ht="16.5" customHeight="1">
      <c r="A159" s="37"/>
      <c r="B159" s="38"/>
      <c r="C159" s="233" t="s">
        <v>197</v>
      </c>
      <c r="D159" s="233" t="s">
        <v>147</v>
      </c>
      <c r="E159" s="234" t="s">
        <v>198</v>
      </c>
      <c r="F159" s="235" t="s">
        <v>199</v>
      </c>
      <c r="G159" s="236" t="s">
        <v>150</v>
      </c>
      <c r="H159" s="237">
        <v>80</v>
      </c>
      <c r="I159" s="238"/>
      <c r="J159" s="239">
        <f>ROUND(I159*H159,2)</f>
        <v>0</v>
      </c>
      <c r="K159" s="240"/>
      <c r="L159" s="40"/>
      <c r="M159" s="241" t="s">
        <v>1</v>
      </c>
      <c r="N159" s="242" t="s">
        <v>41</v>
      </c>
      <c r="O159" s="90"/>
      <c r="P159" s="243">
        <f>O159*H159</f>
        <v>0</v>
      </c>
      <c r="Q159" s="243">
        <v>0.013520000000000001</v>
      </c>
      <c r="R159" s="243">
        <f>Q159*H159</f>
        <v>1.0816000000000001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151</v>
      </c>
      <c r="AT159" s="245" t="s">
        <v>147</v>
      </c>
      <c r="AU159" s="245" t="s">
        <v>81</v>
      </c>
      <c r="AY159" s="14" t="s">
        <v>146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4" t="s">
        <v>81</v>
      </c>
      <c r="BK159" s="137">
        <f>ROUND(I159*H159,2)</f>
        <v>0</v>
      </c>
      <c r="BL159" s="14" t="s">
        <v>151</v>
      </c>
      <c r="BM159" s="245" t="s">
        <v>200</v>
      </c>
    </row>
    <row r="160" s="2" customFormat="1" ht="16.5" customHeight="1">
      <c r="A160" s="37"/>
      <c r="B160" s="38"/>
      <c r="C160" s="233" t="s">
        <v>201</v>
      </c>
      <c r="D160" s="233" t="s">
        <v>147</v>
      </c>
      <c r="E160" s="234" t="s">
        <v>202</v>
      </c>
      <c r="F160" s="235" t="s">
        <v>203</v>
      </c>
      <c r="G160" s="236" t="s">
        <v>186</v>
      </c>
      <c r="H160" s="237">
        <v>1.2</v>
      </c>
      <c r="I160" s="238"/>
      <c r="J160" s="239">
        <f>ROUND(I160*H160,2)</f>
        <v>0</v>
      </c>
      <c r="K160" s="240"/>
      <c r="L160" s="40"/>
      <c r="M160" s="241" t="s">
        <v>1</v>
      </c>
      <c r="N160" s="242" t="s">
        <v>41</v>
      </c>
      <c r="O160" s="90"/>
      <c r="P160" s="243">
        <f>O160*H160</f>
        <v>0</v>
      </c>
      <c r="Q160" s="243">
        <v>2.2563399999999998</v>
      </c>
      <c r="R160" s="243">
        <f>Q160*H160</f>
        <v>2.7076079999999996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151</v>
      </c>
      <c r="AT160" s="245" t="s">
        <v>147</v>
      </c>
      <c r="AU160" s="245" t="s">
        <v>81</v>
      </c>
      <c r="AY160" s="14" t="s">
        <v>146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4" t="s">
        <v>81</v>
      </c>
      <c r="BK160" s="137">
        <f>ROUND(I160*H160,2)</f>
        <v>0</v>
      </c>
      <c r="BL160" s="14" t="s">
        <v>151</v>
      </c>
      <c r="BM160" s="245" t="s">
        <v>204</v>
      </c>
    </row>
    <row r="161" s="12" customFormat="1" ht="25.92" customHeight="1">
      <c r="A161" s="12"/>
      <c r="B161" s="219"/>
      <c r="C161" s="220"/>
      <c r="D161" s="221" t="s">
        <v>75</v>
      </c>
      <c r="E161" s="222" t="s">
        <v>179</v>
      </c>
      <c r="F161" s="222" t="s">
        <v>205</v>
      </c>
      <c r="G161" s="220"/>
      <c r="H161" s="220"/>
      <c r="I161" s="223"/>
      <c r="J161" s="224">
        <f>BK161</f>
        <v>0</v>
      </c>
      <c r="K161" s="220"/>
      <c r="L161" s="225"/>
      <c r="M161" s="226"/>
      <c r="N161" s="227"/>
      <c r="O161" s="227"/>
      <c r="P161" s="228">
        <f>SUM(P162:P183)</f>
        <v>0</v>
      </c>
      <c r="Q161" s="227"/>
      <c r="R161" s="228">
        <f>SUM(R162:R183)</f>
        <v>0.035557990000000005</v>
      </c>
      <c r="S161" s="227"/>
      <c r="T161" s="229">
        <f>SUM(T162:T183)</f>
        <v>77.709857000000014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81</v>
      </c>
      <c r="AT161" s="231" t="s">
        <v>75</v>
      </c>
      <c r="AU161" s="231" t="s">
        <v>76</v>
      </c>
      <c r="AY161" s="230" t="s">
        <v>146</v>
      </c>
      <c r="BK161" s="232">
        <f>SUM(BK162:BK183)</f>
        <v>0</v>
      </c>
    </row>
    <row r="162" s="2" customFormat="1" ht="16.5" customHeight="1">
      <c r="A162" s="37"/>
      <c r="B162" s="38"/>
      <c r="C162" s="233" t="s">
        <v>206</v>
      </c>
      <c r="D162" s="233" t="s">
        <v>147</v>
      </c>
      <c r="E162" s="234" t="s">
        <v>207</v>
      </c>
      <c r="F162" s="235" t="s">
        <v>208</v>
      </c>
      <c r="G162" s="236" t="s">
        <v>150</v>
      </c>
      <c r="H162" s="237">
        <v>137.46299999999999</v>
      </c>
      <c r="I162" s="238"/>
      <c r="J162" s="239">
        <f>ROUND(I162*H162,2)</f>
        <v>0</v>
      </c>
      <c r="K162" s="240"/>
      <c r="L162" s="40"/>
      <c r="M162" s="241" t="s">
        <v>1</v>
      </c>
      <c r="N162" s="242" t="s">
        <v>41</v>
      </c>
      <c r="O162" s="90"/>
      <c r="P162" s="243">
        <f>O162*H162</f>
        <v>0</v>
      </c>
      <c r="Q162" s="243">
        <v>0.00021000000000000001</v>
      </c>
      <c r="R162" s="243">
        <f>Q162*H162</f>
        <v>0.028867230000000001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151</v>
      </c>
      <c r="AT162" s="245" t="s">
        <v>147</v>
      </c>
      <c r="AU162" s="245" t="s">
        <v>81</v>
      </c>
      <c r="AY162" s="14" t="s">
        <v>146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4" t="s">
        <v>81</v>
      </c>
      <c r="BK162" s="137">
        <f>ROUND(I162*H162,2)</f>
        <v>0</v>
      </c>
      <c r="BL162" s="14" t="s">
        <v>151</v>
      </c>
      <c r="BM162" s="245" t="s">
        <v>209</v>
      </c>
    </row>
    <row r="163" s="2" customFormat="1" ht="16.5" customHeight="1">
      <c r="A163" s="37"/>
      <c r="B163" s="38"/>
      <c r="C163" s="233" t="s">
        <v>210</v>
      </c>
      <c r="D163" s="233" t="s">
        <v>147</v>
      </c>
      <c r="E163" s="234" t="s">
        <v>211</v>
      </c>
      <c r="F163" s="235" t="s">
        <v>212</v>
      </c>
      <c r="G163" s="236" t="s">
        <v>213</v>
      </c>
      <c r="H163" s="237">
        <v>1</v>
      </c>
      <c r="I163" s="238"/>
      <c r="J163" s="239">
        <f>ROUND(I163*H163,2)</f>
        <v>0</v>
      </c>
      <c r="K163" s="240"/>
      <c r="L163" s="40"/>
      <c r="M163" s="241" t="s">
        <v>1</v>
      </c>
      <c r="N163" s="242" t="s">
        <v>41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151</v>
      </c>
      <c r="AT163" s="245" t="s">
        <v>147</v>
      </c>
      <c r="AU163" s="245" t="s">
        <v>81</v>
      </c>
      <c r="AY163" s="14" t="s">
        <v>146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4" t="s">
        <v>81</v>
      </c>
      <c r="BK163" s="137">
        <f>ROUND(I163*H163,2)</f>
        <v>0</v>
      </c>
      <c r="BL163" s="14" t="s">
        <v>151</v>
      </c>
      <c r="BM163" s="245" t="s">
        <v>214</v>
      </c>
    </row>
    <row r="164" s="2" customFormat="1" ht="16.5" customHeight="1">
      <c r="A164" s="37"/>
      <c r="B164" s="38"/>
      <c r="C164" s="233" t="s">
        <v>7</v>
      </c>
      <c r="D164" s="233" t="s">
        <v>147</v>
      </c>
      <c r="E164" s="234" t="s">
        <v>215</v>
      </c>
      <c r="F164" s="235" t="s">
        <v>216</v>
      </c>
      <c r="G164" s="236" t="s">
        <v>213</v>
      </c>
      <c r="H164" s="237">
        <v>1</v>
      </c>
      <c r="I164" s="238"/>
      <c r="J164" s="239">
        <f>ROUND(I164*H164,2)</f>
        <v>0</v>
      </c>
      <c r="K164" s="240"/>
      <c r="L164" s="40"/>
      <c r="M164" s="241" t="s">
        <v>1</v>
      </c>
      <c r="N164" s="242" t="s">
        <v>41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151</v>
      </c>
      <c r="AT164" s="245" t="s">
        <v>147</v>
      </c>
      <c r="AU164" s="245" t="s">
        <v>81</v>
      </c>
      <c r="AY164" s="14" t="s">
        <v>146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4" t="s">
        <v>81</v>
      </c>
      <c r="BK164" s="137">
        <f>ROUND(I164*H164,2)</f>
        <v>0</v>
      </c>
      <c r="BL164" s="14" t="s">
        <v>151</v>
      </c>
      <c r="BM164" s="245" t="s">
        <v>217</v>
      </c>
    </row>
    <row r="165" s="2" customFormat="1" ht="24.15" customHeight="1">
      <c r="A165" s="37"/>
      <c r="B165" s="38"/>
      <c r="C165" s="233" t="s">
        <v>218</v>
      </c>
      <c r="D165" s="233" t="s">
        <v>147</v>
      </c>
      <c r="E165" s="234" t="s">
        <v>219</v>
      </c>
      <c r="F165" s="235" t="s">
        <v>220</v>
      </c>
      <c r="G165" s="236" t="s">
        <v>213</v>
      </c>
      <c r="H165" s="237">
        <v>1</v>
      </c>
      <c r="I165" s="238"/>
      <c r="J165" s="239">
        <f>ROUND(I165*H165,2)</f>
        <v>0</v>
      </c>
      <c r="K165" s="240"/>
      <c r="L165" s="40"/>
      <c r="M165" s="241" t="s">
        <v>1</v>
      </c>
      <c r="N165" s="242" t="s">
        <v>41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151</v>
      </c>
      <c r="AT165" s="245" t="s">
        <v>147</v>
      </c>
      <c r="AU165" s="245" t="s">
        <v>81</v>
      </c>
      <c r="AY165" s="14" t="s">
        <v>146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4" t="s">
        <v>81</v>
      </c>
      <c r="BK165" s="137">
        <f>ROUND(I165*H165,2)</f>
        <v>0</v>
      </c>
      <c r="BL165" s="14" t="s">
        <v>151</v>
      </c>
      <c r="BM165" s="245" t="s">
        <v>221</v>
      </c>
    </row>
    <row r="166" s="2" customFormat="1" ht="16.5" customHeight="1">
      <c r="A166" s="37"/>
      <c r="B166" s="38"/>
      <c r="C166" s="233" t="s">
        <v>222</v>
      </c>
      <c r="D166" s="233" t="s">
        <v>147</v>
      </c>
      <c r="E166" s="234" t="s">
        <v>223</v>
      </c>
      <c r="F166" s="235" t="s">
        <v>224</v>
      </c>
      <c r="G166" s="236" t="s">
        <v>213</v>
      </c>
      <c r="H166" s="237">
        <v>1</v>
      </c>
      <c r="I166" s="238"/>
      <c r="J166" s="239">
        <f>ROUND(I166*H166,2)</f>
        <v>0</v>
      </c>
      <c r="K166" s="240"/>
      <c r="L166" s="40"/>
      <c r="M166" s="241" t="s">
        <v>1</v>
      </c>
      <c r="N166" s="242" t="s">
        <v>41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151</v>
      </c>
      <c r="AT166" s="245" t="s">
        <v>147</v>
      </c>
      <c r="AU166" s="245" t="s">
        <v>81</v>
      </c>
      <c r="AY166" s="14" t="s">
        <v>146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4" t="s">
        <v>81</v>
      </c>
      <c r="BK166" s="137">
        <f>ROUND(I166*H166,2)</f>
        <v>0</v>
      </c>
      <c r="BL166" s="14" t="s">
        <v>151</v>
      </c>
      <c r="BM166" s="245" t="s">
        <v>225</v>
      </c>
    </row>
    <row r="167" s="2" customFormat="1" ht="16.5" customHeight="1">
      <c r="A167" s="37"/>
      <c r="B167" s="38"/>
      <c r="C167" s="233" t="s">
        <v>226</v>
      </c>
      <c r="D167" s="233" t="s">
        <v>147</v>
      </c>
      <c r="E167" s="234" t="s">
        <v>227</v>
      </c>
      <c r="F167" s="235" t="s">
        <v>228</v>
      </c>
      <c r="G167" s="236" t="s">
        <v>213</v>
      </c>
      <c r="H167" s="237">
        <v>1</v>
      </c>
      <c r="I167" s="238"/>
      <c r="J167" s="239">
        <f>ROUND(I167*H167,2)</f>
        <v>0</v>
      </c>
      <c r="K167" s="240"/>
      <c r="L167" s="40"/>
      <c r="M167" s="241" t="s">
        <v>1</v>
      </c>
      <c r="N167" s="242" t="s">
        <v>41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151</v>
      </c>
      <c r="AT167" s="245" t="s">
        <v>147</v>
      </c>
      <c r="AU167" s="245" t="s">
        <v>81</v>
      </c>
      <c r="AY167" s="14" t="s">
        <v>146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4" t="s">
        <v>81</v>
      </c>
      <c r="BK167" s="137">
        <f>ROUND(I167*H167,2)</f>
        <v>0</v>
      </c>
      <c r="BL167" s="14" t="s">
        <v>151</v>
      </c>
      <c r="BM167" s="245" t="s">
        <v>229</v>
      </c>
    </row>
    <row r="168" s="2" customFormat="1" ht="24.15" customHeight="1">
      <c r="A168" s="37"/>
      <c r="B168" s="38"/>
      <c r="C168" s="233" t="s">
        <v>230</v>
      </c>
      <c r="D168" s="233" t="s">
        <v>147</v>
      </c>
      <c r="E168" s="234" t="s">
        <v>231</v>
      </c>
      <c r="F168" s="235" t="s">
        <v>232</v>
      </c>
      <c r="G168" s="236" t="s">
        <v>150</v>
      </c>
      <c r="H168" s="237">
        <v>158.89400000000001</v>
      </c>
      <c r="I168" s="238"/>
      <c r="J168" s="239">
        <f>ROUND(I168*H168,2)</f>
        <v>0</v>
      </c>
      <c r="K168" s="240"/>
      <c r="L168" s="40"/>
      <c r="M168" s="241" t="s">
        <v>1</v>
      </c>
      <c r="N168" s="242" t="s">
        <v>41</v>
      </c>
      <c r="O168" s="90"/>
      <c r="P168" s="243">
        <f>O168*H168</f>
        <v>0</v>
      </c>
      <c r="Q168" s="243">
        <v>4.0000000000000003E-05</v>
      </c>
      <c r="R168" s="243">
        <f>Q168*H168</f>
        <v>0.0063557600000000011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151</v>
      </c>
      <c r="AT168" s="245" t="s">
        <v>147</v>
      </c>
      <c r="AU168" s="245" t="s">
        <v>81</v>
      </c>
      <c r="AY168" s="14" t="s">
        <v>146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4" t="s">
        <v>81</v>
      </c>
      <c r="BK168" s="137">
        <f>ROUND(I168*H168,2)</f>
        <v>0</v>
      </c>
      <c r="BL168" s="14" t="s">
        <v>151</v>
      </c>
      <c r="BM168" s="245" t="s">
        <v>233</v>
      </c>
    </row>
    <row r="169" s="2" customFormat="1" ht="16.5" customHeight="1">
      <c r="A169" s="37"/>
      <c r="B169" s="38"/>
      <c r="C169" s="233" t="s">
        <v>234</v>
      </c>
      <c r="D169" s="233" t="s">
        <v>147</v>
      </c>
      <c r="E169" s="234" t="s">
        <v>235</v>
      </c>
      <c r="F169" s="235" t="s">
        <v>236</v>
      </c>
      <c r="G169" s="236" t="s">
        <v>213</v>
      </c>
      <c r="H169" s="237">
        <v>1</v>
      </c>
      <c r="I169" s="238"/>
      <c r="J169" s="239">
        <f>ROUND(I169*H169,2)</f>
        <v>0</v>
      </c>
      <c r="K169" s="240"/>
      <c r="L169" s="40"/>
      <c r="M169" s="241" t="s">
        <v>1</v>
      </c>
      <c r="N169" s="242" t="s">
        <v>41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151</v>
      </c>
      <c r="AT169" s="245" t="s">
        <v>147</v>
      </c>
      <c r="AU169" s="245" t="s">
        <v>81</v>
      </c>
      <c r="AY169" s="14" t="s">
        <v>146</v>
      </c>
      <c r="BE169" s="137">
        <f>IF(N169="základní",J169,0)</f>
        <v>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4" t="s">
        <v>81</v>
      </c>
      <c r="BK169" s="137">
        <f>ROUND(I169*H169,2)</f>
        <v>0</v>
      </c>
      <c r="BL169" s="14" t="s">
        <v>151</v>
      </c>
      <c r="BM169" s="245" t="s">
        <v>237</v>
      </c>
    </row>
    <row r="170" s="2" customFormat="1" ht="16.5" customHeight="1">
      <c r="A170" s="37"/>
      <c r="B170" s="38"/>
      <c r="C170" s="233" t="s">
        <v>238</v>
      </c>
      <c r="D170" s="233" t="s">
        <v>147</v>
      </c>
      <c r="E170" s="234" t="s">
        <v>239</v>
      </c>
      <c r="F170" s="235" t="s">
        <v>240</v>
      </c>
      <c r="G170" s="236" t="s">
        <v>241</v>
      </c>
      <c r="H170" s="237">
        <v>100</v>
      </c>
      <c r="I170" s="238"/>
      <c r="J170" s="239">
        <f>ROUND(I170*H170,2)</f>
        <v>0</v>
      </c>
      <c r="K170" s="240"/>
      <c r="L170" s="40"/>
      <c r="M170" s="241" t="s">
        <v>1</v>
      </c>
      <c r="N170" s="242" t="s">
        <v>41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151</v>
      </c>
      <c r="AT170" s="245" t="s">
        <v>147</v>
      </c>
      <c r="AU170" s="245" t="s">
        <v>81</v>
      </c>
      <c r="AY170" s="14" t="s">
        <v>146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4" t="s">
        <v>81</v>
      </c>
      <c r="BK170" s="137">
        <f>ROUND(I170*H170,2)</f>
        <v>0</v>
      </c>
      <c r="BL170" s="14" t="s">
        <v>151</v>
      </c>
      <c r="BM170" s="245" t="s">
        <v>242</v>
      </c>
    </row>
    <row r="171" s="2" customFormat="1" ht="16.5" customHeight="1">
      <c r="A171" s="37"/>
      <c r="B171" s="38"/>
      <c r="C171" s="233" t="s">
        <v>243</v>
      </c>
      <c r="D171" s="233" t="s">
        <v>147</v>
      </c>
      <c r="E171" s="234" t="s">
        <v>244</v>
      </c>
      <c r="F171" s="235" t="s">
        <v>245</v>
      </c>
      <c r="G171" s="236" t="s">
        <v>213</v>
      </c>
      <c r="H171" s="237">
        <v>1</v>
      </c>
      <c r="I171" s="238"/>
      <c r="J171" s="239">
        <f>ROUND(I171*H171,2)</f>
        <v>0</v>
      </c>
      <c r="K171" s="240"/>
      <c r="L171" s="40"/>
      <c r="M171" s="241" t="s">
        <v>1</v>
      </c>
      <c r="N171" s="242" t="s">
        <v>41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151</v>
      </c>
      <c r="AT171" s="245" t="s">
        <v>147</v>
      </c>
      <c r="AU171" s="245" t="s">
        <v>81</v>
      </c>
      <c r="AY171" s="14" t="s">
        <v>146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4" t="s">
        <v>81</v>
      </c>
      <c r="BK171" s="137">
        <f>ROUND(I171*H171,2)</f>
        <v>0</v>
      </c>
      <c r="BL171" s="14" t="s">
        <v>151</v>
      </c>
      <c r="BM171" s="245" t="s">
        <v>246</v>
      </c>
    </row>
    <row r="172" s="2" customFormat="1" ht="44.25" customHeight="1">
      <c r="A172" s="37"/>
      <c r="B172" s="38"/>
      <c r="C172" s="233" t="s">
        <v>247</v>
      </c>
      <c r="D172" s="233" t="s">
        <v>147</v>
      </c>
      <c r="E172" s="234" t="s">
        <v>248</v>
      </c>
      <c r="F172" s="235" t="s">
        <v>249</v>
      </c>
      <c r="G172" s="236" t="s">
        <v>150</v>
      </c>
      <c r="H172" s="237">
        <v>84.322000000000003</v>
      </c>
      <c r="I172" s="238"/>
      <c r="J172" s="239">
        <f>ROUND(I172*H172,2)</f>
        <v>0</v>
      </c>
      <c r="K172" s="240"/>
      <c r="L172" s="40"/>
      <c r="M172" s="241" t="s">
        <v>1</v>
      </c>
      <c r="N172" s="242" t="s">
        <v>41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0.13100000000000001</v>
      </c>
      <c r="T172" s="244">
        <f>S172*H172</f>
        <v>11.046182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151</v>
      </c>
      <c r="AT172" s="245" t="s">
        <v>147</v>
      </c>
      <c r="AU172" s="245" t="s">
        <v>81</v>
      </c>
      <c r="AY172" s="14" t="s">
        <v>146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4" t="s">
        <v>81</v>
      </c>
      <c r="BK172" s="137">
        <f>ROUND(I172*H172,2)</f>
        <v>0</v>
      </c>
      <c r="BL172" s="14" t="s">
        <v>151</v>
      </c>
      <c r="BM172" s="245" t="s">
        <v>250</v>
      </c>
    </row>
    <row r="173" s="2" customFormat="1" ht="21.75" customHeight="1">
      <c r="A173" s="37"/>
      <c r="B173" s="38"/>
      <c r="C173" s="233" t="s">
        <v>251</v>
      </c>
      <c r="D173" s="233" t="s">
        <v>147</v>
      </c>
      <c r="E173" s="234" t="s">
        <v>252</v>
      </c>
      <c r="F173" s="235" t="s">
        <v>253</v>
      </c>
      <c r="G173" s="236" t="s">
        <v>150</v>
      </c>
      <c r="H173" s="237">
        <v>11.767</v>
      </c>
      <c r="I173" s="238"/>
      <c r="J173" s="239">
        <f>ROUND(I173*H173,2)</f>
        <v>0</v>
      </c>
      <c r="K173" s="240"/>
      <c r="L173" s="40"/>
      <c r="M173" s="241" t="s">
        <v>1</v>
      </c>
      <c r="N173" s="242" t="s">
        <v>41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0.26100000000000001</v>
      </c>
      <c r="T173" s="244">
        <f>S173*H173</f>
        <v>3.0711870000000001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151</v>
      </c>
      <c r="AT173" s="245" t="s">
        <v>147</v>
      </c>
      <c r="AU173" s="245" t="s">
        <v>81</v>
      </c>
      <c r="AY173" s="14" t="s">
        <v>146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4" t="s">
        <v>81</v>
      </c>
      <c r="BK173" s="137">
        <f>ROUND(I173*H173,2)</f>
        <v>0</v>
      </c>
      <c r="BL173" s="14" t="s">
        <v>151</v>
      </c>
      <c r="BM173" s="245" t="s">
        <v>254</v>
      </c>
    </row>
    <row r="174" s="2" customFormat="1" ht="24.15" customHeight="1">
      <c r="A174" s="37"/>
      <c r="B174" s="38"/>
      <c r="C174" s="233" t="s">
        <v>255</v>
      </c>
      <c r="D174" s="233" t="s">
        <v>147</v>
      </c>
      <c r="E174" s="234" t="s">
        <v>256</v>
      </c>
      <c r="F174" s="235" t="s">
        <v>257</v>
      </c>
      <c r="G174" s="236" t="s">
        <v>258</v>
      </c>
      <c r="H174" s="237">
        <v>16</v>
      </c>
      <c r="I174" s="238"/>
      <c r="J174" s="239">
        <f>ROUND(I174*H174,2)</f>
        <v>0</v>
      </c>
      <c r="K174" s="240"/>
      <c r="L174" s="40"/>
      <c r="M174" s="241" t="s">
        <v>1</v>
      </c>
      <c r="N174" s="242" t="s">
        <v>41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0.024</v>
      </c>
      <c r="T174" s="244">
        <f>S174*H174</f>
        <v>0.38400000000000001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259</v>
      </c>
      <c r="AT174" s="245" t="s">
        <v>147</v>
      </c>
      <c r="AU174" s="245" t="s">
        <v>81</v>
      </c>
      <c r="AY174" s="14" t="s">
        <v>146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4" t="s">
        <v>81</v>
      </c>
      <c r="BK174" s="137">
        <f>ROUND(I174*H174,2)</f>
        <v>0</v>
      </c>
      <c r="BL174" s="14" t="s">
        <v>259</v>
      </c>
      <c r="BM174" s="245" t="s">
        <v>260</v>
      </c>
    </row>
    <row r="175" s="2" customFormat="1" ht="16.5" customHeight="1">
      <c r="A175" s="37"/>
      <c r="B175" s="38"/>
      <c r="C175" s="233" t="s">
        <v>261</v>
      </c>
      <c r="D175" s="233" t="s">
        <v>147</v>
      </c>
      <c r="E175" s="234" t="s">
        <v>262</v>
      </c>
      <c r="F175" s="235" t="s">
        <v>263</v>
      </c>
      <c r="G175" s="236" t="s">
        <v>186</v>
      </c>
      <c r="H175" s="237">
        <v>1.0169999999999999</v>
      </c>
      <c r="I175" s="238"/>
      <c r="J175" s="239">
        <f>ROUND(I175*H175,2)</f>
        <v>0</v>
      </c>
      <c r="K175" s="240"/>
      <c r="L175" s="40"/>
      <c r="M175" s="241" t="s">
        <v>1</v>
      </c>
      <c r="N175" s="242" t="s">
        <v>41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1.7</v>
      </c>
      <c r="T175" s="244">
        <f>S175*H175</f>
        <v>1.7288999999999999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151</v>
      </c>
      <c r="AT175" s="245" t="s">
        <v>147</v>
      </c>
      <c r="AU175" s="245" t="s">
        <v>81</v>
      </c>
      <c r="AY175" s="14" t="s">
        <v>146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4" t="s">
        <v>81</v>
      </c>
      <c r="BK175" s="137">
        <f>ROUND(I175*H175,2)</f>
        <v>0</v>
      </c>
      <c r="BL175" s="14" t="s">
        <v>151</v>
      </c>
      <c r="BM175" s="245" t="s">
        <v>264</v>
      </c>
    </row>
    <row r="176" s="2" customFormat="1" ht="37.8" customHeight="1">
      <c r="A176" s="37"/>
      <c r="B176" s="38"/>
      <c r="C176" s="233" t="s">
        <v>265</v>
      </c>
      <c r="D176" s="233" t="s">
        <v>147</v>
      </c>
      <c r="E176" s="234" t="s">
        <v>266</v>
      </c>
      <c r="F176" s="235" t="s">
        <v>267</v>
      </c>
      <c r="G176" s="236" t="s">
        <v>186</v>
      </c>
      <c r="H176" s="237">
        <v>17.934999999999999</v>
      </c>
      <c r="I176" s="238"/>
      <c r="J176" s="239">
        <f>ROUND(I176*H176,2)</f>
        <v>0</v>
      </c>
      <c r="K176" s="240"/>
      <c r="L176" s="40"/>
      <c r="M176" s="241" t="s">
        <v>1</v>
      </c>
      <c r="N176" s="242" t="s">
        <v>41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2.2000000000000002</v>
      </c>
      <c r="T176" s="244">
        <f>S176*H176</f>
        <v>39.457000000000001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259</v>
      </c>
      <c r="AT176" s="245" t="s">
        <v>147</v>
      </c>
      <c r="AU176" s="245" t="s">
        <v>81</v>
      </c>
      <c r="AY176" s="14" t="s">
        <v>146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4" t="s">
        <v>81</v>
      </c>
      <c r="BK176" s="137">
        <f>ROUND(I176*H176,2)</f>
        <v>0</v>
      </c>
      <c r="BL176" s="14" t="s">
        <v>259</v>
      </c>
      <c r="BM176" s="245" t="s">
        <v>268</v>
      </c>
    </row>
    <row r="177" s="2" customFormat="1" ht="33" customHeight="1">
      <c r="A177" s="37"/>
      <c r="B177" s="38"/>
      <c r="C177" s="233" t="s">
        <v>269</v>
      </c>
      <c r="D177" s="233" t="s">
        <v>147</v>
      </c>
      <c r="E177" s="234" t="s">
        <v>270</v>
      </c>
      <c r="F177" s="235" t="s">
        <v>271</v>
      </c>
      <c r="G177" s="236" t="s">
        <v>186</v>
      </c>
      <c r="H177" s="237">
        <v>16.030000000000001</v>
      </c>
      <c r="I177" s="238"/>
      <c r="J177" s="239">
        <f>ROUND(I177*H177,2)</f>
        <v>0</v>
      </c>
      <c r="K177" s="240"/>
      <c r="L177" s="40"/>
      <c r="M177" s="241" t="s">
        <v>1</v>
      </c>
      <c r="N177" s="242" t="s">
        <v>41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0.029000000000000001</v>
      </c>
      <c r="T177" s="244">
        <f>S177*H177</f>
        <v>0.46487000000000006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151</v>
      </c>
      <c r="AT177" s="245" t="s">
        <v>147</v>
      </c>
      <c r="AU177" s="245" t="s">
        <v>81</v>
      </c>
      <c r="AY177" s="14" t="s">
        <v>146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4" t="s">
        <v>81</v>
      </c>
      <c r="BK177" s="137">
        <f>ROUND(I177*H177,2)</f>
        <v>0</v>
      </c>
      <c r="BL177" s="14" t="s">
        <v>151</v>
      </c>
      <c r="BM177" s="245" t="s">
        <v>272</v>
      </c>
    </row>
    <row r="178" s="2" customFormat="1" ht="24.15" customHeight="1">
      <c r="A178" s="37"/>
      <c r="B178" s="38"/>
      <c r="C178" s="233" t="s">
        <v>273</v>
      </c>
      <c r="D178" s="233" t="s">
        <v>147</v>
      </c>
      <c r="E178" s="234" t="s">
        <v>274</v>
      </c>
      <c r="F178" s="235" t="s">
        <v>275</v>
      </c>
      <c r="G178" s="236" t="s">
        <v>150</v>
      </c>
      <c r="H178" s="237">
        <v>115.81</v>
      </c>
      <c r="I178" s="238"/>
      <c r="J178" s="239">
        <f>ROUND(I178*H178,2)</f>
        <v>0</v>
      </c>
      <c r="K178" s="240"/>
      <c r="L178" s="40"/>
      <c r="M178" s="241" t="s">
        <v>1</v>
      </c>
      <c r="N178" s="242" t="s">
        <v>41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0.035000000000000003</v>
      </c>
      <c r="T178" s="244">
        <f>S178*H178</f>
        <v>4.0533500000000009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151</v>
      </c>
      <c r="AT178" s="245" t="s">
        <v>147</v>
      </c>
      <c r="AU178" s="245" t="s">
        <v>81</v>
      </c>
      <c r="AY178" s="14" t="s">
        <v>146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4" t="s">
        <v>81</v>
      </c>
      <c r="BK178" s="137">
        <f>ROUND(I178*H178,2)</f>
        <v>0</v>
      </c>
      <c r="BL178" s="14" t="s">
        <v>151</v>
      </c>
      <c r="BM178" s="245" t="s">
        <v>276</v>
      </c>
    </row>
    <row r="179" s="2" customFormat="1" ht="16.5" customHeight="1">
      <c r="A179" s="37"/>
      <c r="B179" s="38"/>
      <c r="C179" s="233" t="s">
        <v>277</v>
      </c>
      <c r="D179" s="233" t="s">
        <v>147</v>
      </c>
      <c r="E179" s="234" t="s">
        <v>278</v>
      </c>
      <c r="F179" s="235" t="s">
        <v>279</v>
      </c>
      <c r="G179" s="236" t="s">
        <v>150</v>
      </c>
      <c r="H179" s="237">
        <v>12.686999999999999</v>
      </c>
      <c r="I179" s="238"/>
      <c r="J179" s="239">
        <f>ROUND(I179*H179,2)</f>
        <v>0</v>
      </c>
      <c r="K179" s="240"/>
      <c r="L179" s="40"/>
      <c r="M179" s="241" t="s">
        <v>1</v>
      </c>
      <c r="N179" s="242" t="s">
        <v>41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0.075999999999999998</v>
      </c>
      <c r="T179" s="244">
        <f>S179*H179</f>
        <v>0.96421199999999996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151</v>
      </c>
      <c r="AT179" s="245" t="s">
        <v>147</v>
      </c>
      <c r="AU179" s="245" t="s">
        <v>81</v>
      </c>
      <c r="AY179" s="14" t="s">
        <v>146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4" t="s">
        <v>81</v>
      </c>
      <c r="BK179" s="137">
        <f>ROUND(I179*H179,2)</f>
        <v>0</v>
      </c>
      <c r="BL179" s="14" t="s">
        <v>151</v>
      </c>
      <c r="BM179" s="245" t="s">
        <v>280</v>
      </c>
    </row>
    <row r="180" s="2" customFormat="1" ht="24.15" customHeight="1">
      <c r="A180" s="37"/>
      <c r="B180" s="38"/>
      <c r="C180" s="233" t="s">
        <v>281</v>
      </c>
      <c r="D180" s="233" t="s">
        <v>147</v>
      </c>
      <c r="E180" s="234" t="s">
        <v>282</v>
      </c>
      <c r="F180" s="235" t="s">
        <v>283</v>
      </c>
      <c r="G180" s="236" t="s">
        <v>284</v>
      </c>
      <c r="H180" s="237">
        <v>0.5</v>
      </c>
      <c r="I180" s="238"/>
      <c r="J180" s="239">
        <f>ROUND(I180*H180,2)</f>
        <v>0</v>
      </c>
      <c r="K180" s="240"/>
      <c r="L180" s="40"/>
      <c r="M180" s="241" t="s">
        <v>1</v>
      </c>
      <c r="N180" s="242" t="s">
        <v>41</v>
      </c>
      <c r="O180" s="90"/>
      <c r="P180" s="243">
        <f>O180*H180</f>
        <v>0</v>
      </c>
      <c r="Q180" s="243">
        <v>0.00067000000000000002</v>
      </c>
      <c r="R180" s="243">
        <f>Q180*H180</f>
        <v>0.00033500000000000001</v>
      </c>
      <c r="S180" s="243">
        <v>0.031</v>
      </c>
      <c r="T180" s="244">
        <f>S180*H180</f>
        <v>0.0155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151</v>
      </c>
      <c r="AT180" s="245" t="s">
        <v>147</v>
      </c>
      <c r="AU180" s="245" t="s">
        <v>81</v>
      </c>
      <c r="AY180" s="14" t="s">
        <v>146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4" t="s">
        <v>81</v>
      </c>
      <c r="BK180" s="137">
        <f>ROUND(I180*H180,2)</f>
        <v>0</v>
      </c>
      <c r="BL180" s="14" t="s">
        <v>151</v>
      </c>
      <c r="BM180" s="245" t="s">
        <v>285</v>
      </c>
    </row>
    <row r="181" s="2" customFormat="1" ht="33" customHeight="1">
      <c r="A181" s="37"/>
      <c r="B181" s="38"/>
      <c r="C181" s="233" t="s">
        <v>286</v>
      </c>
      <c r="D181" s="233" t="s">
        <v>147</v>
      </c>
      <c r="E181" s="234" t="s">
        <v>287</v>
      </c>
      <c r="F181" s="235" t="s">
        <v>288</v>
      </c>
      <c r="G181" s="236" t="s">
        <v>150</v>
      </c>
      <c r="H181" s="237">
        <v>128.75800000000001</v>
      </c>
      <c r="I181" s="238"/>
      <c r="J181" s="239">
        <f>ROUND(I181*H181,2)</f>
        <v>0</v>
      </c>
      <c r="K181" s="240"/>
      <c r="L181" s="40"/>
      <c r="M181" s="241" t="s">
        <v>1</v>
      </c>
      <c r="N181" s="242" t="s">
        <v>41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0.050000000000000003</v>
      </c>
      <c r="T181" s="244">
        <f>S181*H181</f>
        <v>6.4379000000000008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151</v>
      </c>
      <c r="AT181" s="245" t="s">
        <v>147</v>
      </c>
      <c r="AU181" s="245" t="s">
        <v>81</v>
      </c>
      <c r="AY181" s="14" t="s">
        <v>146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4" t="s">
        <v>81</v>
      </c>
      <c r="BK181" s="137">
        <f>ROUND(I181*H181,2)</f>
        <v>0</v>
      </c>
      <c r="BL181" s="14" t="s">
        <v>151</v>
      </c>
      <c r="BM181" s="245" t="s">
        <v>289</v>
      </c>
    </row>
    <row r="182" s="2" customFormat="1" ht="33" customHeight="1">
      <c r="A182" s="37"/>
      <c r="B182" s="38"/>
      <c r="C182" s="233" t="s">
        <v>290</v>
      </c>
      <c r="D182" s="233" t="s">
        <v>147</v>
      </c>
      <c r="E182" s="234" t="s">
        <v>291</v>
      </c>
      <c r="F182" s="235" t="s">
        <v>292</v>
      </c>
      <c r="G182" s="236" t="s">
        <v>150</v>
      </c>
      <c r="H182" s="237">
        <v>136.74600000000001</v>
      </c>
      <c r="I182" s="238"/>
      <c r="J182" s="239">
        <f>ROUND(I182*H182,2)</f>
        <v>0</v>
      </c>
      <c r="K182" s="240"/>
      <c r="L182" s="40"/>
      <c r="M182" s="241" t="s">
        <v>1</v>
      </c>
      <c r="N182" s="242" t="s">
        <v>41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0.045999999999999999</v>
      </c>
      <c r="T182" s="244">
        <f>S182*H182</f>
        <v>6.2903160000000007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151</v>
      </c>
      <c r="AT182" s="245" t="s">
        <v>147</v>
      </c>
      <c r="AU182" s="245" t="s">
        <v>81</v>
      </c>
      <c r="AY182" s="14" t="s">
        <v>146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4" t="s">
        <v>81</v>
      </c>
      <c r="BK182" s="137">
        <f>ROUND(I182*H182,2)</f>
        <v>0</v>
      </c>
      <c r="BL182" s="14" t="s">
        <v>151</v>
      </c>
      <c r="BM182" s="245" t="s">
        <v>293</v>
      </c>
    </row>
    <row r="183" s="2" customFormat="1" ht="24.15" customHeight="1">
      <c r="A183" s="37"/>
      <c r="B183" s="38"/>
      <c r="C183" s="233" t="s">
        <v>294</v>
      </c>
      <c r="D183" s="233" t="s">
        <v>147</v>
      </c>
      <c r="E183" s="234" t="s">
        <v>295</v>
      </c>
      <c r="F183" s="235" t="s">
        <v>296</v>
      </c>
      <c r="G183" s="236" t="s">
        <v>150</v>
      </c>
      <c r="H183" s="237">
        <v>55.829999999999998</v>
      </c>
      <c r="I183" s="238"/>
      <c r="J183" s="239">
        <f>ROUND(I183*H183,2)</f>
        <v>0</v>
      </c>
      <c r="K183" s="240"/>
      <c r="L183" s="40"/>
      <c r="M183" s="241" t="s">
        <v>1</v>
      </c>
      <c r="N183" s="242" t="s">
        <v>41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0.068000000000000005</v>
      </c>
      <c r="T183" s="244">
        <f>S183*H183</f>
        <v>3.79644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151</v>
      </c>
      <c r="AT183" s="245" t="s">
        <v>147</v>
      </c>
      <c r="AU183" s="245" t="s">
        <v>81</v>
      </c>
      <c r="AY183" s="14" t="s">
        <v>146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4" t="s">
        <v>81</v>
      </c>
      <c r="BK183" s="137">
        <f>ROUND(I183*H183,2)</f>
        <v>0</v>
      </c>
      <c r="BL183" s="14" t="s">
        <v>151</v>
      </c>
      <c r="BM183" s="245" t="s">
        <v>297</v>
      </c>
    </row>
    <row r="184" s="12" customFormat="1" ht="25.92" customHeight="1">
      <c r="A184" s="12"/>
      <c r="B184" s="219"/>
      <c r="C184" s="220"/>
      <c r="D184" s="221" t="s">
        <v>75</v>
      </c>
      <c r="E184" s="222" t="s">
        <v>298</v>
      </c>
      <c r="F184" s="222" t="s">
        <v>299</v>
      </c>
      <c r="G184" s="220"/>
      <c r="H184" s="220"/>
      <c r="I184" s="223"/>
      <c r="J184" s="224">
        <f>BK184</f>
        <v>0</v>
      </c>
      <c r="K184" s="220"/>
      <c r="L184" s="225"/>
      <c r="M184" s="226"/>
      <c r="N184" s="227"/>
      <c r="O184" s="227"/>
      <c r="P184" s="228">
        <f>SUM(P185:P189)</f>
        <v>0</v>
      </c>
      <c r="Q184" s="227"/>
      <c r="R184" s="228">
        <f>SUM(R185:R189)</f>
        <v>0</v>
      </c>
      <c r="S184" s="227"/>
      <c r="T184" s="229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0" t="s">
        <v>81</v>
      </c>
      <c r="AT184" s="231" t="s">
        <v>75</v>
      </c>
      <c r="AU184" s="231" t="s">
        <v>76</v>
      </c>
      <c r="AY184" s="230" t="s">
        <v>146</v>
      </c>
      <c r="BK184" s="232">
        <f>SUM(BK185:BK189)</f>
        <v>0</v>
      </c>
    </row>
    <row r="185" s="2" customFormat="1" ht="24.15" customHeight="1">
      <c r="A185" s="37"/>
      <c r="B185" s="38"/>
      <c r="C185" s="233" t="s">
        <v>300</v>
      </c>
      <c r="D185" s="233" t="s">
        <v>147</v>
      </c>
      <c r="E185" s="234" t="s">
        <v>301</v>
      </c>
      <c r="F185" s="235" t="s">
        <v>302</v>
      </c>
      <c r="G185" s="236" t="s">
        <v>195</v>
      </c>
      <c r="H185" s="237">
        <v>78.108000000000004</v>
      </c>
      <c r="I185" s="238"/>
      <c r="J185" s="239">
        <f>ROUND(I185*H185,2)</f>
        <v>0</v>
      </c>
      <c r="K185" s="240"/>
      <c r="L185" s="40"/>
      <c r="M185" s="241" t="s">
        <v>1</v>
      </c>
      <c r="N185" s="242" t="s">
        <v>41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151</v>
      </c>
      <c r="AT185" s="245" t="s">
        <v>147</v>
      </c>
      <c r="AU185" s="245" t="s">
        <v>81</v>
      </c>
      <c r="AY185" s="14" t="s">
        <v>146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4" t="s">
        <v>81</v>
      </c>
      <c r="BK185" s="137">
        <f>ROUND(I185*H185,2)</f>
        <v>0</v>
      </c>
      <c r="BL185" s="14" t="s">
        <v>151</v>
      </c>
      <c r="BM185" s="245" t="s">
        <v>303</v>
      </c>
    </row>
    <row r="186" s="2" customFormat="1" ht="33" customHeight="1">
      <c r="A186" s="37"/>
      <c r="B186" s="38"/>
      <c r="C186" s="233" t="s">
        <v>304</v>
      </c>
      <c r="D186" s="233" t="s">
        <v>147</v>
      </c>
      <c r="E186" s="234" t="s">
        <v>305</v>
      </c>
      <c r="F186" s="235" t="s">
        <v>306</v>
      </c>
      <c r="G186" s="236" t="s">
        <v>195</v>
      </c>
      <c r="H186" s="237">
        <v>390.54000000000002</v>
      </c>
      <c r="I186" s="238"/>
      <c r="J186" s="239">
        <f>ROUND(I186*H186,2)</f>
        <v>0</v>
      </c>
      <c r="K186" s="240"/>
      <c r="L186" s="40"/>
      <c r="M186" s="241" t="s">
        <v>1</v>
      </c>
      <c r="N186" s="242" t="s">
        <v>41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151</v>
      </c>
      <c r="AT186" s="245" t="s">
        <v>147</v>
      </c>
      <c r="AU186" s="245" t="s">
        <v>81</v>
      </c>
      <c r="AY186" s="14" t="s">
        <v>146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4" t="s">
        <v>81</v>
      </c>
      <c r="BK186" s="137">
        <f>ROUND(I186*H186,2)</f>
        <v>0</v>
      </c>
      <c r="BL186" s="14" t="s">
        <v>151</v>
      </c>
      <c r="BM186" s="245" t="s">
        <v>307</v>
      </c>
    </row>
    <row r="187" s="2" customFormat="1" ht="24.15" customHeight="1">
      <c r="A187" s="37"/>
      <c r="B187" s="38"/>
      <c r="C187" s="233" t="s">
        <v>308</v>
      </c>
      <c r="D187" s="233" t="s">
        <v>147</v>
      </c>
      <c r="E187" s="234" t="s">
        <v>309</v>
      </c>
      <c r="F187" s="235" t="s">
        <v>310</v>
      </c>
      <c r="G187" s="236" t="s">
        <v>195</v>
      </c>
      <c r="H187" s="237">
        <v>78.108000000000004</v>
      </c>
      <c r="I187" s="238"/>
      <c r="J187" s="239">
        <f>ROUND(I187*H187,2)</f>
        <v>0</v>
      </c>
      <c r="K187" s="240"/>
      <c r="L187" s="40"/>
      <c r="M187" s="241" t="s">
        <v>1</v>
      </c>
      <c r="N187" s="242" t="s">
        <v>41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151</v>
      </c>
      <c r="AT187" s="245" t="s">
        <v>147</v>
      </c>
      <c r="AU187" s="245" t="s">
        <v>81</v>
      </c>
      <c r="AY187" s="14" t="s">
        <v>146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4" t="s">
        <v>81</v>
      </c>
      <c r="BK187" s="137">
        <f>ROUND(I187*H187,2)</f>
        <v>0</v>
      </c>
      <c r="BL187" s="14" t="s">
        <v>151</v>
      </c>
      <c r="BM187" s="245" t="s">
        <v>311</v>
      </c>
    </row>
    <row r="188" s="2" customFormat="1" ht="24.15" customHeight="1">
      <c r="A188" s="37"/>
      <c r="B188" s="38"/>
      <c r="C188" s="233" t="s">
        <v>312</v>
      </c>
      <c r="D188" s="233" t="s">
        <v>147</v>
      </c>
      <c r="E188" s="234" t="s">
        <v>313</v>
      </c>
      <c r="F188" s="235" t="s">
        <v>314</v>
      </c>
      <c r="G188" s="236" t="s">
        <v>195</v>
      </c>
      <c r="H188" s="237">
        <v>1562.1600000000001</v>
      </c>
      <c r="I188" s="238"/>
      <c r="J188" s="239">
        <f>ROUND(I188*H188,2)</f>
        <v>0</v>
      </c>
      <c r="K188" s="240"/>
      <c r="L188" s="40"/>
      <c r="M188" s="241" t="s">
        <v>1</v>
      </c>
      <c r="N188" s="242" t="s">
        <v>41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151</v>
      </c>
      <c r="AT188" s="245" t="s">
        <v>147</v>
      </c>
      <c r="AU188" s="245" t="s">
        <v>81</v>
      </c>
      <c r="AY188" s="14" t="s">
        <v>146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4" t="s">
        <v>81</v>
      </c>
      <c r="BK188" s="137">
        <f>ROUND(I188*H188,2)</f>
        <v>0</v>
      </c>
      <c r="BL188" s="14" t="s">
        <v>151</v>
      </c>
      <c r="BM188" s="245" t="s">
        <v>315</v>
      </c>
    </row>
    <row r="189" s="2" customFormat="1" ht="24.15" customHeight="1">
      <c r="A189" s="37"/>
      <c r="B189" s="38"/>
      <c r="C189" s="233" t="s">
        <v>316</v>
      </c>
      <c r="D189" s="233" t="s">
        <v>147</v>
      </c>
      <c r="E189" s="234" t="s">
        <v>317</v>
      </c>
      <c r="F189" s="235" t="s">
        <v>318</v>
      </c>
      <c r="G189" s="236" t="s">
        <v>195</v>
      </c>
      <c r="H189" s="237">
        <v>78.108000000000004</v>
      </c>
      <c r="I189" s="238"/>
      <c r="J189" s="239">
        <f>ROUND(I189*H189,2)</f>
        <v>0</v>
      </c>
      <c r="K189" s="240"/>
      <c r="L189" s="40"/>
      <c r="M189" s="241" t="s">
        <v>1</v>
      </c>
      <c r="N189" s="242" t="s">
        <v>41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151</v>
      </c>
      <c r="AT189" s="245" t="s">
        <v>147</v>
      </c>
      <c r="AU189" s="245" t="s">
        <v>81</v>
      </c>
      <c r="AY189" s="14" t="s">
        <v>146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4" t="s">
        <v>81</v>
      </c>
      <c r="BK189" s="137">
        <f>ROUND(I189*H189,2)</f>
        <v>0</v>
      </c>
      <c r="BL189" s="14" t="s">
        <v>151</v>
      </c>
      <c r="BM189" s="245" t="s">
        <v>319</v>
      </c>
    </row>
    <row r="190" s="12" customFormat="1" ht="25.92" customHeight="1">
      <c r="A190" s="12"/>
      <c r="B190" s="219"/>
      <c r="C190" s="220"/>
      <c r="D190" s="221" t="s">
        <v>75</v>
      </c>
      <c r="E190" s="222" t="s">
        <v>320</v>
      </c>
      <c r="F190" s="222" t="s">
        <v>321</v>
      </c>
      <c r="G190" s="220"/>
      <c r="H190" s="220"/>
      <c r="I190" s="223"/>
      <c r="J190" s="224">
        <f>BK190</f>
        <v>0</v>
      </c>
      <c r="K190" s="220"/>
      <c r="L190" s="225"/>
      <c r="M190" s="226"/>
      <c r="N190" s="227"/>
      <c r="O190" s="227"/>
      <c r="P190" s="228">
        <f>P191</f>
        <v>0</v>
      </c>
      <c r="Q190" s="227"/>
      <c r="R190" s="228">
        <f>R191</f>
        <v>0</v>
      </c>
      <c r="S190" s="227"/>
      <c r="T190" s="22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0" t="s">
        <v>81</v>
      </c>
      <c r="AT190" s="231" t="s">
        <v>75</v>
      </c>
      <c r="AU190" s="231" t="s">
        <v>76</v>
      </c>
      <c r="AY190" s="230" t="s">
        <v>146</v>
      </c>
      <c r="BK190" s="232">
        <f>BK191</f>
        <v>0</v>
      </c>
    </row>
    <row r="191" s="2" customFormat="1" ht="16.5" customHeight="1">
      <c r="A191" s="37"/>
      <c r="B191" s="38"/>
      <c r="C191" s="233" t="s">
        <v>322</v>
      </c>
      <c r="D191" s="233" t="s">
        <v>147</v>
      </c>
      <c r="E191" s="234" t="s">
        <v>323</v>
      </c>
      <c r="F191" s="235" t="s">
        <v>324</v>
      </c>
      <c r="G191" s="236" t="s">
        <v>195</v>
      </c>
      <c r="H191" s="237">
        <v>50.444000000000003</v>
      </c>
      <c r="I191" s="238"/>
      <c r="J191" s="239">
        <f>ROUND(I191*H191,2)</f>
        <v>0</v>
      </c>
      <c r="K191" s="240"/>
      <c r="L191" s="40"/>
      <c r="M191" s="241" t="s">
        <v>1</v>
      </c>
      <c r="N191" s="242" t="s">
        <v>41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151</v>
      </c>
      <c r="AT191" s="245" t="s">
        <v>147</v>
      </c>
      <c r="AU191" s="245" t="s">
        <v>81</v>
      </c>
      <c r="AY191" s="14" t="s">
        <v>146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4" t="s">
        <v>81</v>
      </c>
      <c r="BK191" s="137">
        <f>ROUND(I191*H191,2)</f>
        <v>0</v>
      </c>
      <c r="BL191" s="14" t="s">
        <v>151</v>
      </c>
      <c r="BM191" s="245" t="s">
        <v>325</v>
      </c>
    </row>
    <row r="192" s="12" customFormat="1" ht="25.92" customHeight="1">
      <c r="A192" s="12"/>
      <c r="B192" s="219"/>
      <c r="C192" s="220"/>
      <c r="D192" s="221" t="s">
        <v>75</v>
      </c>
      <c r="E192" s="222" t="s">
        <v>326</v>
      </c>
      <c r="F192" s="222" t="s">
        <v>327</v>
      </c>
      <c r="G192" s="220"/>
      <c r="H192" s="220"/>
      <c r="I192" s="223"/>
      <c r="J192" s="224">
        <f>BK192</f>
        <v>0</v>
      </c>
      <c r="K192" s="220"/>
      <c r="L192" s="225"/>
      <c r="M192" s="226"/>
      <c r="N192" s="227"/>
      <c r="O192" s="227"/>
      <c r="P192" s="228">
        <f>P193+P195+P197+P199+P201+P203+P217+P224+P233+P239</f>
        <v>0</v>
      </c>
      <c r="Q192" s="227"/>
      <c r="R192" s="228">
        <f>R193+R195+R197+R199+R201+R203+R217+R224+R233+R239</f>
        <v>6.9336942099999996</v>
      </c>
      <c r="S192" s="227"/>
      <c r="T192" s="229">
        <f>T193+T195+T197+T199+T201+T203+T217+T224+T233+T239</f>
        <v>0.39857914999999999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0" t="s">
        <v>92</v>
      </c>
      <c r="AT192" s="231" t="s">
        <v>75</v>
      </c>
      <c r="AU192" s="231" t="s">
        <v>76</v>
      </c>
      <c r="AY192" s="230" t="s">
        <v>146</v>
      </c>
      <c r="BK192" s="232">
        <f>BK193+BK195+BK197+BK199+BK201+BK203+BK217+BK224+BK233+BK239</f>
        <v>0</v>
      </c>
    </row>
    <row r="193" s="12" customFormat="1" ht="22.8" customHeight="1">
      <c r="A193" s="12"/>
      <c r="B193" s="219"/>
      <c r="C193" s="220"/>
      <c r="D193" s="221" t="s">
        <v>75</v>
      </c>
      <c r="E193" s="246" t="s">
        <v>328</v>
      </c>
      <c r="F193" s="246" t="s">
        <v>329</v>
      </c>
      <c r="G193" s="220"/>
      <c r="H193" s="220"/>
      <c r="I193" s="223"/>
      <c r="J193" s="247">
        <f>BK193</f>
        <v>0</v>
      </c>
      <c r="K193" s="220"/>
      <c r="L193" s="225"/>
      <c r="M193" s="226"/>
      <c r="N193" s="227"/>
      <c r="O193" s="227"/>
      <c r="P193" s="228">
        <f>P194</f>
        <v>0</v>
      </c>
      <c r="Q193" s="227"/>
      <c r="R193" s="228">
        <f>R194</f>
        <v>0.01384</v>
      </c>
      <c r="S193" s="227"/>
      <c r="T193" s="22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0" t="s">
        <v>92</v>
      </c>
      <c r="AT193" s="231" t="s">
        <v>75</v>
      </c>
      <c r="AU193" s="231" t="s">
        <v>81</v>
      </c>
      <c r="AY193" s="230" t="s">
        <v>146</v>
      </c>
      <c r="BK193" s="232">
        <f>BK194</f>
        <v>0</v>
      </c>
    </row>
    <row r="194" s="2" customFormat="1" ht="16.5" customHeight="1">
      <c r="A194" s="37"/>
      <c r="B194" s="38"/>
      <c r="C194" s="233" t="s">
        <v>330</v>
      </c>
      <c r="D194" s="233" t="s">
        <v>147</v>
      </c>
      <c r="E194" s="234" t="s">
        <v>331</v>
      </c>
      <c r="F194" s="235" t="s">
        <v>332</v>
      </c>
      <c r="G194" s="236" t="s">
        <v>213</v>
      </c>
      <c r="H194" s="237">
        <v>1</v>
      </c>
      <c r="I194" s="238"/>
      <c r="J194" s="239">
        <f>ROUND(I194*H194,2)</f>
        <v>0</v>
      </c>
      <c r="K194" s="240"/>
      <c r="L194" s="40"/>
      <c r="M194" s="241" t="s">
        <v>1</v>
      </c>
      <c r="N194" s="242" t="s">
        <v>41</v>
      </c>
      <c r="O194" s="90"/>
      <c r="P194" s="243">
        <f>O194*H194</f>
        <v>0</v>
      </c>
      <c r="Q194" s="243">
        <v>0.01384</v>
      </c>
      <c r="R194" s="243">
        <f>Q194*H194</f>
        <v>0.01384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259</v>
      </c>
      <c r="AT194" s="245" t="s">
        <v>147</v>
      </c>
      <c r="AU194" s="245" t="s">
        <v>92</v>
      </c>
      <c r="AY194" s="14" t="s">
        <v>146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4" t="s">
        <v>81</v>
      </c>
      <c r="BK194" s="137">
        <f>ROUND(I194*H194,2)</f>
        <v>0</v>
      </c>
      <c r="BL194" s="14" t="s">
        <v>259</v>
      </c>
      <c r="BM194" s="245" t="s">
        <v>333</v>
      </c>
    </row>
    <row r="195" s="12" customFormat="1" ht="22.8" customHeight="1">
      <c r="A195" s="12"/>
      <c r="B195" s="219"/>
      <c r="C195" s="220"/>
      <c r="D195" s="221" t="s">
        <v>75</v>
      </c>
      <c r="E195" s="246" t="s">
        <v>334</v>
      </c>
      <c r="F195" s="246" t="s">
        <v>335</v>
      </c>
      <c r="G195" s="220"/>
      <c r="H195" s="220"/>
      <c r="I195" s="223"/>
      <c r="J195" s="247">
        <f>BK195</f>
        <v>0</v>
      </c>
      <c r="K195" s="220"/>
      <c r="L195" s="225"/>
      <c r="M195" s="226"/>
      <c r="N195" s="227"/>
      <c r="O195" s="227"/>
      <c r="P195" s="228">
        <f>P196</f>
        <v>0</v>
      </c>
      <c r="Q195" s="227"/>
      <c r="R195" s="228">
        <f>R196</f>
        <v>0.025190000000000001</v>
      </c>
      <c r="S195" s="227"/>
      <c r="T195" s="22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0" t="s">
        <v>92</v>
      </c>
      <c r="AT195" s="231" t="s">
        <v>75</v>
      </c>
      <c r="AU195" s="231" t="s">
        <v>81</v>
      </c>
      <c r="AY195" s="230" t="s">
        <v>146</v>
      </c>
      <c r="BK195" s="232">
        <f>BK196</f>
        <v>0</v>
      </c>
    </row>
    <row r="196" s="2" customFormat="1" ht="16.5" customHeight="1">
      <c r="A196" s="37"/>
      <c r="B196" s="38"/>
      <c r="C196" s="233" t="s">
        <v>336</v>
      </c>
      <c r="D196" s="233" t="s">
        <v>147</v>
      </c>
      <c r="E196" s="234" t="s">
        <v>337</v>
      </c>
      <c r="F196" s="235" t="s">
        <v>338</v>
      </c>
      <c r="G196" s="236" t="s">
        <v>213</v>
      </c>
      <c r="H196" s="237">
        <v>1</v>
      </c>
      <c r="I196" s="238"/>
      <c r="J196" s="239">
        <f>ROUND(I196*H196,2)</f>
        <v>0</v>
      </c>
      <c r="K196" s="240"/>
      <c r="L196" s="40"/>
      <c r="M196" s="241" t="s">
        <v>1</v>
      </c>
      <c r="N196" s="242" t="s">
        <v>41</v>
      </c>
      <c r="O196" s="90"/>
      <c r="P196" s="243">
        <f>O196*H196</f>
        <v>0</v>
      </c>
      <c r="Q196" s="243">
        <v>0.025190000000000001</v>
      </c>
      <c r="R196" s="243">
        <f>Q196*H196</f>
        <v>0.025190000000000001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259</v>
      </c>
      <c r="AT196" s="245" t="s">
        <v>147</v>
      </c>
      <c r="AU196" s="245" t="s">
        <v>92</v>
      </c>
      <c r="AY196" s="14" t="s">
        <v>146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4" t="s">
        <v>81</v>
      </c>
      <c r="BK196" s="137">
        <f>ROUND(I196*H196,2)</f>
        <v>0</v>
      </c>
      <c r="BL196" s="14" t="s">
        <v>259</v>
      </c>
      <c r="BM196" s="245" t="s">
        <v>339</v>
      </c>
    </row>
    <row r="197" s="12" customFormat="1" ht="22.8" customHeight="1">
      <c r="A197" s="12"/>
      <c r="B197" s="219"/>
      <c r="C197" s="220"/>
      <c r="D197" s="221" t="s">
        <v>75</v>
      </c>
      <c r="E197" s="246" t="s">
        <v>340</v>
      </c>
      <c r="F197" s="246" t="s">
        <v>341</v>
      </c>
      <c r="G197" s="220"/>
      <c r="H197" s="220"/>
      <c r="I197" s="223"/>
      <c r="J197" s="247">
        <f>BK197</f>
        <v>0</v>
      </c>
      <c r="K197" s="220"/>
      <c r="L197" s="225"/>
      <c r="M197" s="226"/>
      <c r="N197" s="227"/>
      <c r="O197" s="227"/>
      <c r="P197" s="228">
        <f>P198</f>
        <v>0</v>
      </c>
      <c r="Q197" s="227"/>
      <c r="R197" s="228">
        <f>R198</f>
        <v>0</v>
      </c>
      <c r="S197" s="227"/>
      <c r="T197" s="229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0" t="s">
        <v>92</v>
      </c>
      <c r="AT197" s="231" t="s">
        <v>75</v>
      </c>
      <c r="AU197" s="231" t="s">
        <v>81</v>
      </c>
      <c r="AY197" s="230" t="s">
        <v>146</v>
      </c>
      <c r="BK197" s="232">
        <f>BK198</f>
        <v>0</v>
      </c>
    </row>
    <row r="198" s="2" customFormat="1" ht="16.5" customHeight="1">
      <c r="A198" s="37"/>
      <c r="B198" s="38"/>
      <c r="C198" s="233" t="s">
        <v>342</v>
      </c>
      <c r="D198" s="233" t="s">
        <v>147</v>
      </c>
      <c r="E198" s="234" t="s">
        <v>343</v>
      </c>
      <c r="F198" s="235" t="s">
        <v>344</v>
      </c>
      <c r="G198" s="236" t="s">
        <v>213</v>
      </c>
      <c r="H198" s="237">
        <v>1</v>
      </c>
      <c r="I198" s="238"/>
      <c r="J198" s="239">
        <f>ROUND(I198*H198,2)</f>
        <v>0</v>
      </c>
      <c r="K198" s="240"/>
      <c r="L198" s="40"/>
      <c r="M198" s="241" t="s">
        <v>1</v>
      </c>
      <c r="N198" s="242" t="s">
        <v>41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259</v>
      </c>
      <c r="AT198" s="245" t="s">
        <v>147</v>
      </c>
      <c r="AU198" s="245" t="s">
        <v>92</v>
      </c>
      <c r="AY198" s="14" t="s">
        <v>146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4" t="s">
        <v>81</v>
      </c>
      <c r="BK198" s="137">
        <f>ROUND(I198*H198,2)</f>
        <v>0</v>
      </c>
      <c r="BL198" s="14" t="s">
        <v>259</v>
      </c>
      <c r="BM198" s="245" t="s">
        <v>345</v>
      </c>
    </row>
    <row r="199" s="12" customFormat="1" ht="22.8" customHeight="1">
      <c r="A199" s="12"/>
      <c r="B199" s="219"/>
      <c r="C199" s="220"/>
      <c r="D199" s="221" t="s">
        <v>75</v>
      </c>
      <c r="E199" s="246" t="s">
        <v>346</v>
      </c>
      <c r="F199" s="246" t="s">
        <v>347</v>
      </c>
      <c r="G199" s="220"/>
      <c r="H199" s="220"/>
      <c r="I199" s="223"/>
      <c r="J199" s="247">
        <f>BK199</f>
        <v>0</v>
      </c>
      <c r="K199" s="220"/>
      <c r="L199" s="225"/>
      <c r="M199" s="226"/>
      <c r="N199" s="227"/>
      <c r="O199" s="227"/>
      <c r="P199" s="228">
        <f>P200</f>
        <v>0</v>
      </c>
      <c r="Q199" s="227"/>
      <c r="R199" s="228">
        <f>R200</f>
        <v>0</v>
      </c>
      <c r="S199" s="227"/>
      <c r="T199" s="229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0" t="s">
        <v>92</v>
      </c>
      <c r="AT199" s="231" t="s">
        <v>75</v>
      </c>
      <c r="AU199" s="231" t="s">
        <v>81</v>
      </c>
      <c r="AY199" s="230" t="s">
        <v>146</v>
      </c>
      <c r="BK199" s="232">
        <f>BK200</f>
        <v>0</v>
      </c>
    </row>
    <row r="200" s="2" customFormat="1" ht="16.5" customHeight="1">
      <c r="A200" s="37"/>
      <c r="B200" s="38"/>
      <c r="C200" s="233" t="s">
        <v>348</v>
      </c>
      <c r="D200" s="233" t="s">
        <v>147</v>
      </c>
      <c r="E200" s="234" t="s">
        <v>349</v>
      </c>
      <c r="F200" s="235" t="s">
        <v>350</v>
      </c>
      <c r="G200" s="236" t="s">
        <v>213</v>
      </c>
      <c r="H200" s="237">
        <v>1</v>
      </c>
      <c r="I200" s="238"/>
      <c r="J200" s="239">
        <f>ROUND(I200*H200,2)</f>
        <v>0</v>
      </c>
      <c r="K200" s="240"/>
      <c r="L200" s="40"/>
      <c r="M200" s="241" t="s">
        <v>1</v>
      </c>
      <c r="N200" s="242" t="s">
        <v>41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259</v>
      </c>
      <c r="AT200" s="245" t="s">
        <v>147</v>
      </c>
      <c r="AU200" s="245" t="s">
        <v>92</v>
      </c>
      <c r="AY200" s="14" t="s">
        <v>146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4" t="s">
        <v>81</v>
      </c>
      <c r="BK200" s="137">
        <f>ROUND(I200*H200,2)</f>
        <v>0</v>
      </c>
      <c r="BL200" s="14" t="s">
        <v>259</v>
      </c>
      <c r="BM200" s="245" t="s">
        <v>351</v>
      </c>
    </row>
    <row r="201" s="12" customFormat="1" ht="22.8" customHeight="1">
      <c r="A201" s="12"/>
      <c r="B201" s="219"/>
      <c r="C201" s="220"/>
      <c r="D201" s="221" t="s">
        <v>75</v>
      </c>
      <c r="E201" s="246" t="s">
        <v>352</v>
      </c>
      <c r="F201" s="246" t="s">
        <v>353</v>
      </c>
      <c r="G201" s="220"/>
      <c r="H201" s="220"/>
      <c r="I201" s="223"/>
      <c r="J201" s="247">
        <f>BK201</f>
        <v>0</v>
      </c>
      <c r="K201" s="220"/>
      <c r="L201" s="225"/>
      <c r="M201" s="226"/>
      <c r="N201" s="227"/>
      <c r="O201" s="227"/>
      <c r="P201" s="228">
        <f>P202</f>
        <v>0</v>
      </c>
      <c r="Q201" s="227"/>
      <c r="R201" s="228">
        <f>R202</f>
        <v>0.0040600000000000002</v>
      </c>
      <c r="S201" s="227"/>
      <c r="T201" s="229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0" t="s">
        <v>92</v>
      </c>
      <c r="AT201" s="231" t="s">
        <v>75</v>
      </c>
      <c r="AU201" s="231" t="s">
        <v>81</v>
      </c>
      <c r="AY201" s="230" t="s">
        <v>146</v>
      </c>
      <c r="BK201" s="232">
        <f>BK202</f>
        <v>0</v>
      </c>
    </row>
    <row r="202" s="2" customFormat="1" ht="16.5" customHeight="1">
      <c r="A202" s="37"/>
      <c r="B202" s="38"/>
      <c r="C202" s="233" t="s">
        <v>354</v>
      </c>
      <c r="D202" s="233" t="s">
        <v>147</v>
      </c>
      <c r="E202" s="234" t="s">
        <v>355</v>
      </c>
      <c r="F202" s="235" t="s">
        <v>353</v>
      </c>
      <c r="G202" s="236" t="s">
        <v>213</v>
      </c>
      <c r="H202" s="237">
        <v>1</v>
      </c>
      <c r="I202" s="238"/>
      <c r="J202" s="239">
        <f>ROUND(I202*H202,2)</f>
        <v>0</v>
      </c>
      <c r="K202" s="240"/>
      <c r="L202" s="40"/>
      <c r="M202" s="241" t="s">
        <v>1</v>
      </c>
      <c r="N202" s="242" t="s">
        <v>41</v>
      </c>
      <c r="O202" s="90"/>
      <c r="P202" s="243">
        <f>O202*H202</f>
        <v>0</v>
      </c>
      <c r="Q202" s="243">
        <v>0.0040600000000000002</v>
      </c>
      <c r="R202" s="243">
        <f>Q202*H202</f>
        <v>0.0040600000000000002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259</v>
      </c>
      <c r="AT202" s="245" t="s">
        <v>147</v>
      </c>
      <c r="AU202" s="245" t="s">
        <v>92</v>
      </c>
      <c r="AY202" s="14" t="s">
        <v>146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4" t="s">
        <v>81</v>
      </c>
      <c r="BK202" s="137">
        <f>ROUND(I202*H202,2)</f>
        <v>0</v>
      </c>
      <c r="BL202" s="14" t="s">
        <v>259</v>
      </c>
      <c r="BM202" s="245" t="s">
        <v>356</v>
      </c>
    </row>
    <row r="203" s="12" customFormat="1" ht="22.8" customHeight="1">
      <c r="A203" s="12"/>
      <c r="B203" s="219"/>
      <c r="C203" s="220"/>
      <c r="D203" s="221" t="s">
        <v>75</v>
      </c>
      <c r="E203" s="246" t="s">
        <v>357</v>
      </c>
      <c r="F203" s="246" t="s">
        <v>358</v>
      </c>
      <c r="G203" s="220"/>
      <c r="H203" s="220"/>
      <c r="I203" s="223"/>
      <c r="J203" s="247">
        <f>BK203</f>
        <v>0</v>
      </c>
      <c r="K203" s="220"/>
      <c r="L203" s="225"/>
      <c r="M203" s="226"/>
      <c r="N203" s="227"/>
      <c r="O203" s="227"/>
      <c r="P203" s="228">
        <f>SUM(P204:P216)</f>
        <v>0</v>
      </c>
      <c r="Q203" s="227"/>
      <c r="R203" s="228">
        <f>SUM(R204:R216)</f>
        <v>0.80224187999999985</v>
      </c>
      <c r="S203" s="227"/>
      <c r="T203" s="229">
        <f>SUM(T204:T216)</f>
        <v>0.3401111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92</v>
      </c>
      <c r="AT203" s="231" t="s">
        <v>75</v>
      </c>
      <c r="AU203" s="231" t="s">
        <v>81</v>
      </c>
      <c r="AY203" s="230" t="s">
        <v>146</v>
      </c>
      <c r="BK203" s="232">
        <f>SUM(BK204:BK216)</f>
        <v>0</v>
      </c>
    </row>
    <row r="204" s="2" customFormat="1" ht="24.15" customHeight="1">
      <c r="A204" s="37"/>
      <c r="B204" s="38"/>
      <c r="C204" s="233" t="s">
        <v>359</v>
      </c>
      <c r="D204" s="233" t="s">
        <v>147</v>
      </c>
      <c r="E204" s="234" t="s">
        <v>360</v>
      </c>
      <c r="F204" s="235" t="s">
        <v>361</v>
      </c>
      <c r="G204" s="236" t="s">
        <v>150</v>
      </c>
      <c r="H204" s="237">
        <v>23.469999999999999</v>
      </c>
      <c r="I204" s="238"/>
      <c r="J204" s="239">
        <f>ROUND(I204*H204,2)</f>
        <v>0</v>
      </c>
      <c r="K204" s="240"/>
      <c r="L204" s="40"/>
      <c r="M204" s="241" t="s">
        <v>1</v>
      </c>
      <c r="N204" s="242" t="s">
        <v>41</v>
      </c>
      <c r="O204" s="90"/>
      <c r="P204" s="243">
        <f>O204*H204</f>
        <v>0</v>
      </c>
      <c r="Q204" s="243">
        <v>0.022599999999999999</v>
      </c>
      <c r="R204" s="243">
        <f>Q204*H204</f>
        <v>0.53042199999999995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259</v>
      </c>
      <c r="AT204" s="245" t="s">
        <v>147</v>
      </c>
      <c r="AU204" s="245" t="s">
        <v>92</v>
      </c>
      <c r="AY204" s="14" t="s">
        <v>146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4" t="s">
        <v>81</v>
      </c>
      <c r="BK204" s="137">
        <f>ROUND(I204*H204,2)</f>
        <v>0</v>
      </c>
      <c r="BL204" s="14" t="s">
        <v>259</v>
      </c>
      <c r="BM204" s="245" t="s">
        <v>362</v>
      </c>
    </row>
    <row r="205" s="2" customFormat="1" ht="21.75" customHeight="1">
      <c r="A205" s="37"/>
      <c r="B205" s="38"/>
      <c r="C205" s="233" t="s">
        <v>363</v>
      </c>
      <c r="D205" s="233" t="s">
        <v>147</v>
      </c>
      <c r="E205" s="234" t="s">
        <v>364</v>
      </c>
      <c r="F205" s="235" t="s">
        <v>365</v>
      </c>
      <c r="G205" s="236" t="s">
        <v>150</v>
      </c>
      <c r="H205" s="237">
        <v>4</v>
      </c>
      <c r="I205" s="238"/>
      <c r="J205" s="239">
        <f>ROUND(I205*H205,2)</f>
        <v>0</v>
      </c>
      <c r="K205" s="240"/>
      <c r="L205" s="40"/>
      <c r="M205" s="241" t="s">
        <v>1</v>
      </c>
      <c r="N205" s="242" t="s">
        <v>41</v>
      </c>
      <c r="O205" s="90"/>
      <c r="P205" s="243">
        <f>O205*H205</f>
        <v>0</v>
      </c>
      <c r="Q205" s="243">
        <v>0.00040999999999999999</v>
      </c>
      <c r="R205" s="243">
        <f>Q205*H205</f>
        <v>0.00164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259</v>
      </c>
      <c r="AT205" s="245" t="s">
        <v>147</v>
      </c>
      <c r="AU205" s="245" t="s">
        <v>92</v>
      </c>
      <c r="AY205" s="14" t="s">
        <v>146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4" t="s">
        <v>81</v>
      </c>
      <c r="BK205" s="137">
        <f>ROUND(I205*H205,2)</f>
        <v>0</v>
      </c>
      <c r="BL205" s="14" t="s">
        <v>259</v>
      </c>
      <c r="BM205" s="245" t="s">
        <v>366</v>
      </c>
    </row>
    <row r="206" s="2" customFormat="1" ht="16.5" customHeight="1">
      <c r="A206" s="37"/>
      <c r="B206" s="38"/>
      <c r="C206" s="248" t="s">
        <v>367</v>
      </c>
      <c r="D206" s="248" t="s">
        <v>368</v>
      </c>
      <c r="E206" s="249" t="s">
        <v>369</v>
      </c>
      <c r="F206" s="250" t="s">
        <v>370</v>
      </c>
      <c r="G206" s="251" t="s">
        <v>150</v>
      </c>
      <c r="H206" s="252">
        <v>4.2000000000000002</v>
      </c>
      <c r="I206" s="253"/>
      <c r="J206" s="254">
        <f>ROUND(I206*H206,2)</f>
        <v>0</v>
      </c>
      <c r="K206" s="255"/>
      <c r="L206" s="256"/>
      <c r="M206" s="257" t="s">
        <v>1</v>
      </c>
      <c r="N206" s="258" t="s">
        <v>41</v>
      </c>
      <c r="O206" s="90"/>
      <c r="P206" s="243">
        <f>O206*H206</f>
        <v>0</v>
      </c>
      <c r="Q206" s="243">
        <v>0.0112</v>
      </c>
      <c r="R206" s="243">
        <f>Q206*H206</f>
        <v>0.047039999999999998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261</v>
      </c>
      <c r="AT206" s="245" t="s">
        <v>368</v>
      </c>
      <c r="AU206" s="245" t="s">
        <v>92</v>
      </c>
      <c r="AY206" s="14" t="s">
        <v>146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4" t="s">
        <v>81</v>
      </c>
      <c r="BK206" s="137">
        <f>ROUND(I206*H206,2)</f>
        <v>0</v>
      </c>
      <c r="BL206" s="14" t="s">
        <v>259</v>
      </c>
      <c r="BM206" s="245" t="s">
        <v>371</v>
      </c>
    </row>
    <row r="207" s="2" customFormat="1" ht="24.15" customHeight="1">
      <c r="A207" s="37"/>
      <c r="B207" s="38"/>
      <c r="C207" s="233" t="s">
        <v>372</v>
      </c>
      <c r="D207" s="233" t="s">
        <v>147</v>
      </c>
      <c r="E207" s="234" t="s">
        <v>373</v>
      </c>
      <c r="F207" s="235" t="s">
        <v>374</v>
      </c>
      <c r="G207" s="236" t="s">
        <v>258</v>
      </c>
      <c r="H207" s="237">
        <v>1</v>
      </c>
      <c r="I207" s="238"/>
      <c r="J207" s="239">
        <f>ROUND(I207*H207,2)</f>
        <v>0</v>
      </c>
      <c r="K207" s="240"/>
      <c r="L207" s="40"/>
      <c r="M207" s="241" t="s">
        <v>1</v>
      </c>
      <c r="N207" s="242" t="s">
        <v>41</v>
      </c>
      <c r="O207" s="90"/>
      <c r="P207" s="243">
        <f>O207*H207</f>
        <v>0</v>
      </c>
      <c r="Q207" s="243">
        <v>0.0010499999999999999</v>
      </c>
      <c r="R207" s="243">
        <f>Q207*H207</f>
        <v>0.0010499999999999999</v>
      </c>
      <c r="S207" s="243">
        <v>0.0054999999999999997</v>
      </c>
      <c r="T207" s="244">
        <f>S207*H207</f>
        <v>0.0054999999999999997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259</v>
      </c>
      <c r="AT207" s="245" t="s">
        <v>147</v>
      </c>
      <c r="AU207" s="245" t="s">
        <v>92</v>
      </c>
      <c r="AY207" s="14" t="s">
        <v>146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4" t="s">
        <v>81</v>
      </c>
      <c r="BK207" s="137">
        <f>ROUND(I207*H207,2)</f>
        <v>0</v>
      </c>
      <c r="BL207" s="14" t="s">
        <v>259</v>
      </c>
      <c r="BM207" s="245" t="s">
        <v>375</v>
      </c>
    </row>
    <row r="208" s="2" customFormat="1" ht="16.5" customHeight="1">
      <c r="A208" s="37"/>
      <c r="B208" s="38"/>
      <c r="C208" s="233" t="s">
        <v>376</v>
      </c>
      <c r="D208" s="233" t="s">
        <v>147</v>
      </c>
      <c r="E208" s="234" t="s">
        <v>377</v>
      </c>
      <c r="F208" s="235" t="s">
        <v>378</v>
      </c>
      <c r="G208" s="236" t="s">
        <v>150</v>
      </c>
      <c r="H208" s="237">
        <v>19.494</v>
      </c>
      <c r="I208" s="238"/>
      <c r="J208" s="239">
        <f>ROUND(I208*H208,2)</f>
        <v>0</v>
      </c>
      <c r="K208" s="240"/>
      <c r="L208" s="40"/>
      <c r="M208" s="241" t="s">
        <v>1</v>
      </c>
      <c r="N208" s="242" t="s">
        <v>41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0.01065</v>
      </c>
      <c r="T208" s="244">
        <f>S208*H208</f>
        <v>0.20761109999999999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259</v>
      </c>
      <c r="AT208" s="245" t="s">
        <v>147</v>
      </c>
      <c r="AU208" s="245" t="s">
        <v>92</v>
      </c>
      <c r="AY208" s="14" t="s">
        <v>146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4" t="s">
        <v>81</v>
      </c>
      <c r="BK208" s="137">
        <f>ROUND(I208*H208,2)</f>
        <v>0</v>
      </c>
      <c r="BL208" s="14" t="s">
        <v>259</v>
      </c>
      <c r="BM208" s="245" t="s">
        <v>379</v>
      </c>
    </row>
    <row r="209" s="2" customFormat="1" ht="16.5" customHeight="1">
      <c r="A209" s="37"/>
      <c r="B209" s="38"/>
      <c r="C209" s="233" t="s">
        <v>380</v>
      </c>
      <c r="D209" s="233" t="s">
        <v>147</v>
      </c>
      <c r="E209" s="234" t="s">
        <v>381</v>
      </c>
      <c r="F209" s="235" t="s">
        <v>382</v>
      </c>
      <c r="G209" s="236" t="s">
        <v>284</v>
      </c>
      <c r="H209" s="237">
        <v>3.5</v>
      </c>
      <c r="I209" s="238"/>
      <c r="J209" s="239">
        <f>ROUND(I209*H209,2)</f>
        <v>0</v>
      </c>
      <c r="K209" s="240"/>
      <c r="L209" s="40"/>
      <c r="M209" s="241" t="s">
        <v>1</v>
      </c>
      <c r="N209" s="242" t="s">
        <v>41</v>
      </c>
      <c r="O209" s="90"/>
      <c r="P209" s="243">
        <f>O209*H209</f>
        <v>0</v>
      </c>
      <c r="Q209" s="243">
        <v>0.0059100000000000003</v>
      </c>
      <c r="R209" s="243">
        <f>Q209*H209</f>
        <v>0.020685000000000002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259</v>
      </c>
      <c r="AT209" s="245" t="s">
        <v>147</v>
      </c>
      <c r="AU209" s="245" t="s">
        <v>92</v>
      </c>
      <c r="AY209" s="14" t="s">
        <v>146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4" t="s">
        <v>81</v>
      </c>
      <c r="BK209" s="137">
        <f>ROUND(I209*H209,2)</f>
        <v>0</v>
      </c>
      <c r="BL209" s="14" t="s">
        <v>259</v>
      </c>
      <c r="BM209" s="245" t="s">
        <v>383</v>
      </c>
    </row>
    <row r="210" s="2" customFormat="1" ht="16.5" customHeight="1">
      <c r="A210" s="37"/>
      <c r="B210" s="38"/>
      <c r="C210" s="233" t="s">
        <v>384</v>
      </c>
      <c r="D210" s="233" t="s">
        <v>147</v>
      </c>
      <c r="E210" s="234" t="s">
        <v>385</v>
      </c>
      <c r="F210" s="235" t="s">
        <v>386</v>
      </c>
      <c r="G210" s="236" t="s">
        <v>284</v>
      </c>
      <c r="H210" s="237">
        <v>3.5</v>
      </c>
      <c r="I210" s="238"/>
      <c r="J210" s="239">
        <f>ROUND(I210*H210,2)</f>
        <v>0</v>
      </c>
      <c r="K210" s="240"/>
      <c r="L210" s="40"/>
      <c r="M210" s="241" t="s">
        <v>1</v>
      </c>
      <c r="N210" s="242" t="s">
        <v>41</v>
      </c>
      <c r="O210" s="90"/>
      <c r="P210" s="243">
        <f>O210*H210</f>
        <v>0</v>
      </c>
      <c r="Q210" s="243">
        <v>0.010580000000000001</v>
      </c>
      <c r="R210" s="243">
        <f>Q210*H210</f>
        <v>0.03703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259</v>
      </c>
      <c r="AT210" s="245" t="s">
        <v>147</v>
      </c>
      <c r="AU210" s="245" t="s">
        <v>92</v>
      </c>
      <c r="AY210" s="14" t="s">
        <v>146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4" t="s">
        <v>81</v>
      </c>
      <c r="BK210" s="137">
        <f>ROUND(I210*H210,2)</f>
        <v>0</v>
      </c>
      <c r="BL210" s="14" t="s">
        <v>259</v>
      </c>
      <c r="BM210" s="245" t="s">
        <v>387</v>
      </c>
    </row>
    <row r="211" s="2" customFormat="1" ht="24.15" customHeight="1">
      <c r="A211" s="37"/>
      <c r="B211" s="38"/>
      <c r="C211" s="233" t="s">
        <v>388</v>
      </c>
      <c r="D211" s="233" t="s">
        <v>147</v>
      </c>
      <c r="E211" s="234" t="s">
        <v>389</v>
      </c>
      <c r="F211" s="235" t="s">
        <v>390</v>
      </c>
      <c r="G211" s="236" t="s">
        <v>150</v>
      </c>
      <c r="H211" s="237">
        <v>9.1780000000000008</v>
      </c>
      <c r="I211" s="238"/>
      <c r="J211" s="239">
        <f>ROUND(I211*H211,2)</f>
        <v>0</v>
      </c>
      <c r="K211" s="240"/>
      <c r="L211" s="40"/>
      <c r="M211" s="241" t="s">
        <v>1</v>
      </c>
      <c r="N211" s="242" t="s">
        <v>41</v>
      </c>
      <c r="O211" s="90"/>
      <c r="P211" s="243">
        <f>O211*H211</f>
        <v>0</v>
      </c>
      <c r="Q211" s="243">
        <v>0.015559999999999999</v>
      </c>
      <c r="R211" s="243">
        <f>Q211*H211</f>
        <v>0.14280967999999999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259</v>
      </c>
      <c r="AT211" s="245" t="s">
        <v>147</v>
      </c>
      <c r="AU211" s="245" t="s">
        <v>92</v>
      </c>
      <c r="AY211" s="14" t="s">
        <v>146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4" t="s">
        <v>81</v>
      </c>
      <c r="BK211" s="137">
        <f>ROUND(I211*H211,2)</f>
        <v>0</v>
      </c>
      <c r="BL211" s="14" t="s">
        <v>259</v>
      </c>
      <c r="BM211" s="245" t="s">
        <v>391</v>
      </c>
    </row>
    <row r="212" s="2" customFormat="1" ht="24.15" customHeight="1">
      <c r="A212" s="37"/>
      <c r="B212" s="38"/>
      <c r="C212" s="233" t="s">
        <v>392</v>
      </c>
      <c r="D212" s="233" t="s">
        <v>147</v>
      </c>
      <c r="E212" s="234" t="s">
        <v>393</v>
      </c>
      <c r="F212" s="235" t="s">
        <v>394</v>
      </c>
      <c r="G212" s="236" t="s">
        <v>150</v>
      </c>
      <c r="H212" s="237">
        <v>25.41</v>
      </c>
      <c r="I212" s="238"/>
      <c r="J212" s="239">
        <f>ROUND(I212*H212,2)</f>
        <v>0</v>
      </c>
      <c r="K212" s="240"/>
      <c r="L212" s="40"/>
      <c r="M212" s="241" t="s">
        <v>1</v>
      </c>
      <c r="N212" s="242" t="s">
        <v>41</v>
      </c>
      <c r="O212" s="90"/>
      <c r="P212" s="243">
        <f>O212*H212</f>
        <v>0</v>
      </c>
      <c r="Q212" s="243">
        <v>0.00072000000000000005</v>
      </c>
      <c r="R212" s="243">
        <f>Q212*H212</f>
        <v>0.018295200000000001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259</v>
      </c>
      <c r="AT212" s="245" t="s">
        <v>147</v>
      </c>
      <c r="AU212" s="245" t="s">
        <v>92</v>
      </c>
      <c r="AY212" s="14" t="s">
        <v>146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4" t="s">
        <v>81</v>
      </c>
      <c r="BK212" s="137">
        <f>ROUND(I212*H212,2)</f>
        <v>0</v>
      </c>
      <c r="BL212" s="14" t="s">
        <v>259</v>
      </c>
      <c r="BM212" s="245" t="s">
        <v>395</v>
      </c>
    </row>
    <row r="213" s="2" customFormat="1" ht="16.5" customHeight="1">
      <c r="A213" s="37"/>
      <c r="B213" s="38"/>
      <c r="C213" s="233" t="s">
        <v>396</v>
      </c>
      <c r="D213" s="233" t="s">
        <v>147</v>
      </c>
      <c r="E213" s="234" t="s">
        <v>397</v>
      </c>
      <c r="F213" s="235" t="s">
        <v>398</v>
      </c>
      <c r="G213" s="236" t="s">
        <v>150</v>
      </c>
      <c r="H213" s="237">
        <v>4</v>
      </c>
      <c r="I213" s="238"/>
      <c r="J213" s="239">
        <f>ROUND(I213*H213,2)</f>
        <v>0</v>
      </c>
      <c r="K213" s="240"/>
      <c r="L213" s="40"/>
      <c r="M213" s="241" t="s">
        <v>1</v>
      </c>
      <c r="N213" s="242" t="s">
        <v>41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0.03175</v>
      </c>
      <c r="T213" s="244">
        <f>S213*H213</f>
        <v>0.127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259</v>
      </c>
      <c r="AT213" s="245" t="s">
        <v>147</v>
      </c>
      <c r="AU213" s="245" t="s">
        <v>92</v>
      </c>
      <c r="AY213" s="14" t="s">
        <v>146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4" t="s">
        <v>81</v>
      </c>
      <c r="BK213" s="137">
        <f>ROUND(I213*H213,2)</f>
        <v>0</v>
      </c>
      <c r="BL213" s="14" t="s">
        <v>259</v>
      </c>
      <c r="BM213" s="245" t="s">
        <v>399</v>
      </c>
    </row>
    <row r="214" s="2" customFormat="1" ht="24.15" customHeight="1">
      <c r="A214" s="37"/>
      <c r="B214" s="38"/>
      <c r="C214" s="233" t="s">
        <v>400</v>
      </c>
      <c r="D214" s="233" t="s">
        <v>147</v>
      </c>
      <c r="E214" s="234" t="s">
        <v>401</v>
      </c>
      <c r="F214" s="235" t="s">
        <v>402</v>
      </c>
      <c r="G214" s="236" t="s">
        <v>258</v>
      </c>
      <c r="H214" s="237">
        <v>1</v>
      </c>
      <c r="I214" s="238"/>
      <c r="J214" s="239">
        <f>ROUND(I214*H214,2)</f>
        <v>0</v>
      </c>
      <c r="K214" s="240"/>
      <c r="L214" s="40"/>
      <c r="M214" s="241" t="s">
        <v>1</v>
      </c>
      <c r="N214" s="242" t="s">
        <v>41</v>
      </c>
      <c r="O214" s="90"/>
      <c r="P214" s="243">
        <f>O214*H214</f>
        <v>0</v>
      </c>
      <c r="Q214" s="243">
        <v>6.9999999999999994E-05</v>
      </c>
      <c r="R214" s="243">
        <f>Q214*H214</f>
        <v>6.9999999999999994E-05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259</v>
      </c>
      <c r="AT214" s="245" t="s">
        <v>147</v>
      </c>
      <c r="AU214" s="245" t="s">
        <v>92</v>
      </c>
      <c r="AY214" s="14" t="s">
        <v>146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4" t="s">
        <v>81</v>
      </c>
      <c r="BK214" s="137">
        <f>ROUND(I214*H214,2)</f>
        <v>0</v>
      </c>
      <c r="BL214" s="14" t="s">
        <v>259</v>
      </c>
      <c r="BM214" s="245" t="s">
        <v>403</v>
      </c>
    </row>
    <row r="215" s="2" customFormat="1" ht="21.75" customHeight="1">
      <c r="A215" s="37"/>
      <c r="B215" s="38"/>
      <c r="C215" s="248" t="s">
        <v>404</v>
      </c>
      <c r="D215" s="248" t="s">
        <v>368</v>
      </c>
      <c r="E215" s="249" t="s">
        <v>405</v>
      </c>
      <c r="F215" s="250" t="s">
        <v>406</v>
      </c>
      <c r="G215" s="251" t="s">
        <v>258</v>
      </c>
      <c r="H215" s="252">
        <v>1</v>
      </c>
      <c r="I215" s="253"/>
      <c r="J215" s="254">
        <f>ROUND(I215*H215,2)</f>
        <v>0</v>
      </c>
      <c r="K215" s="255"/>
      <c r="L215" s="256"/>
      <c r="M215" s="257" t="s">
        <v>1</v>
      </c>
      <c r="N215" s="258" t="s">
        <v>41</v>
      </c>
      <c r="O215" s="90"/>
      <c r="P215" s="243">
        <f>O215*H215</f>
        <v>0</v>
      </c>
      <c r="Q215" s="243">
        <v>0.0032000000000000002</v>
      </c>
      <c r="R215" s="243">
        <f>Q215*H215</f>
        <v>0.0032000000000000002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261</v>
      </c>
      <c r="AT215" s="245" t="s">
        <v>368</v>
      </c>
      <c r="AU215" s="245" t="s">
        <v>92</v>
      </c>
      <c r="AY215" s="14" t="s">
        <v>146</v>
      </c>
      <c r="BE215" s="137">
        <f>IF(N215="základní",J215,0)</f>
        <v>0</v>
      </c>
      <c r="BF215" s="137">
        <f>IF(N215="snížená",J215,0)</f>
        <v>0</v>
      </c>
      <c r="BG215" s="137">
        <f>IF(N215="zákl. přenesená",J215,0)</f>
        <v>0</v>
      </c>
      <c r="BH215" s="137">
        <f>IF(N215="sníž. přenesená",J215,0)</f>
        <v>0</v>
      </c>
      <c r="BI215" s="137">
        <f>IF(N215="nulová",J215,0)</f>
        <v>0</v>
      </c>
      <c r="BJ215" s="14" t="s">
        <v>81</v>
      </c>
      <c r="BK215" s="137">
        <f>ROUND(I215*H215,2)</f>
        <v>0</v>
      </c>
      <c r="BL215" s="14" t="s">
        <v>259</v>
      </c>
      <c r="BM215" s="245" t="s">
        <v>407</v>
      </c>
    </row>
    <row r="216" s="2" customFormat="1" ht="16.5" customHeight="1">
      <c r="A216" s="37"/>
      <c r="B216" s="38"/>
      <c r="C216" s="233" t="s">
        <v>408</v>
      </c>
      <c r="D216" s="233" t="s">
        <v>147</v>
      </c>
      <c r="E216" s="234" t="s">
        <v>409</v>
      </c>
      <c r="F216" s="235" t="s">
        <v>410</v>
      </c>
      <c r="G216" s="236" t="s">
        <v>411</v>
      </c>
      <c r="H216" s="259"/>
      <c r="I216" s="238"/>
      <c r="J216" s="239">
        <f>ROUND(I216*H216,2)</f>
        <v>0</v>
      </c>
      <c r="K216" s="240"/>
      <c r="L216" s="40"/>
      <c r="M216" s="241" t="s">
        <v>1</v>
      </c>
      <c r="N216" s="242" t="s">
        <v>41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259</v>
      </c>
      <c r="AT216" s="245" t="s">
        <v>147</v>
      </c>
      <c r="AU216" s="245" t="s">
        <v>92</v>
      </c>
      <c r="AY216" s="14" t="s">
        <v>146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4" t="s">
        <v>81</v>
      </c>
      <c r="BK216" s="137">
        <f>ROUND(I216*H216,2)</f>
        <v>0</v>
      </c>
      <c r="BL216" s="14" t="s">
        <v>259</v>
      </c>
      <c r="BM216" s="245" t="s">
        <v>412</v>
      </c>
    </row>
    <row r="217" s="12" customFormat="1" ht="22.8" customHeight="1">
      <c r="A217" s="12"/>
      <c r="B217" s="219"/>
      <c r="C217" s="220"/>
      <c r="D217" s="221" t="s">
        <v>75</v>
      </c>
      <c r="E217" s="246" t="s">
        <v>413</v>
      </c>
      <c r="F217" s="246" t="s">
        <v>414</v>
      </c>
      <c r="G217" s="220"/>
      <c r="H217" s="220"/>
      <c r="I217" s="223"/>
      <c r="J217" s="247">
        <f>BK217</f>
        <v>0</v>
      </c>
      <c r="K217" s="220"/>
      <c r="L217" s="225"/>
      <c r="M217" s="226"/>
      <c r="N217" s="227"/>
      <c r="O217" s="227"/>
      <c r="P217" s="228">
        <f>SUM(P218:P223)</f>
        <v>0</v>
      </c>
      <c r="Q217" s="227"/>
      <c r="R217" s="228">
        <f>SUM(R218:R223)</f>
        <v>3.02659806</v>
      </c>
      <c r="S217" s="227"/>
      <c r="T217" s="229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0" t="s">
        <v>92</v>
      </c>
      <c r="AT217" s="231" t="s">
        <v>75</v>
      </c>
      <c r="AU217" s="231" t="s">
        <v>81</v>
      </c>
      <c r="AY217" s="230" t="s">
        <v>146</v>
      </c>
      <c r="BK217" s="232">
        <f>SUM(BK218:BK223)</f>
        <v>0</v>
      </c>
    </row>
    <row r="218" s="2" customFormat="1" ht="21.75" customHeight="1">
      <c r="A218" s="37"/>
      <c r="B218" s="38"/>
      <c r="C218" s="233" t="s">
        <v>415</v>
      </c>
      <c r="D218" s="233" t="s">
        <v>147</v>
      </c>
      <c r="E218" s="234" t="s">
        <v>416</v>
      </c>
      <c r="F218" s="235" t="s">
        <v>417</v>
      </c>
      <c r="G218" s="236" t="s">
        <v>150</v>
      </c>
      <c r="H218" s="237">
        <v>46.490000000000002</v>
      </c>
      <c r="I218" s="238"/>
      <c r="J218" s="239">
        <f>ROUND(I218*H218,2)</f>
        <v>0</v>
      </c>
      <c r="K218" s="240"/>
      <c r="L218" s="40"/>
      <c r="M218" s="241" t="s">
        <v>1</v>
      </c>
      <c r="N218" s="242" t="s">
        <v>41</v>
      </c>
      <c r="O218" s="90"/>
      <c r="P218" s="243">
        <f>O218*H218</f>
        <v>0</v>
      </c>
      <c r="Q218" s="243">
        <v>0.0075799999999999999</v>
      </c>
      <c r="R218" s="243">
        <f>Q218*H218</f>
        <v>0.35239419999999999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259</v>
      </c>
      <c r="AT218" s="245" t="s">
        <v>147</v>
      </c>
      <c r="AU218" s="245" t="s">
        <v>92</v>
      </c>
      <c r="AY218" s="14" t="s">
        <v>146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4" t="s">
        <v>81</v>
      </c>
      <c r="BK218" s="137">
        <f>ROUND(I218*H218,2)</f>
        <v>0</v>
      </c>
      <c r="BL218" s="14" t="s">
        <v>259</v>
      </c>
      <c r="BM218" s="245" t="s">
        <v>418</v>
      </c>
    </row>
    <row r="219" s="2" customFormat="1" ht="24.15" customHeight="1">
      <c r="A219" s="37"/>
      <c r="B219" s="38"/>
      <c r="C219" s="233" t="s">
        <v>419</v>
      </c>
      <c r="D219" s="233" t="s">
        <v>147</v>
      </c>
      <c r="E219" s="234" t="s">
        <v>420</v>
      </c>
      <c r="F219" s="235" t="s">
        <v>421</v>
      </c>
      <c r="G219" s="236" t="s">
        <v>284</v>
      </c>
      <c r="H219" s="237">
        <v>12.169000000000001</v>
      </c>
      <c r="I219" s="238"/>
      <c r="J219" s="239">
        <f>ROUND(I219*H219,2)</f>
        <v>0</v>
      </c>
      <c r="K219" s="240"/>
      <c r="L219" s="40"/>
      <c r="M219" s="241" t="s">
        <v>1</v>
      </c>
      <c r="N219" s="242" t="s">
        <v>41</v>
      </c>
      <c r="O219" s="90"/>
      <c r="P219" s="243">
        <f>O219*H219</f>
        <v>0</v>
      </c>
      <c r="Q219" s="243">
        <v>0.00073999999999999999</v>
      </c>
      <c r="R219" s="243">
        <f>Q219*H219</f>
        <v>0.0090050600000000005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259</v>
      </c>
      <c r="AT219" s="245" t="s">
        <v>147</v>
      </c>
      <c r="AU219" s="245" t="s">
        <v>92</v>
      </c>
      <c r="AY219" s="14" t="s">
        <v>146</v>
      </c>
      <c r="BE219" s="137">
        <f>IF(N219="základní",J219,0)</f>
        <v>0</v>
      </c>
      <c r="BF219" s="137">
        <f>IF(N219="snížená",J219,0)</f>
        <v>0</v>
      </c>
      <c r="BG219" s="137">
        <f>IF(N219="zákl. přenesená",J219,0)</f>
        <v>0</v>
      </c>
      <c r="BH219" s="137">
        <f>IF(N219="sníž. přenesená",J219,0)</f>
        <v>0</v>
      </c>
      <c r="BI219" s="137">
        <f>IF(N219="nulová",J219,0)</f>
        <v>0</v>
      </c>
      <c r="BJ219" s="14" t="s">
        <v>81</v>
      </c>
      <c r="BK219" s="137">
        <f>ROUND(I219*H219,2)</f>
        <v>0</v>
      </c>
      <c r="BL219" s="14" t="s">
        <v>259</v>
      </c>
      <c r="BM219" s="245" t="s">
        <v>422</v>
      </c>
    </row>
    <row r="220" s="2" customFormat="1" ht="16.5" customHeight="1">
      <c r="A220" s="37"/>
      <c r="B220" s="38"/>
      <c r="C220" s="248" t="s">
        <v>423</v>
      </c>
      <c r="D220" s="248" t="s">
        <v>368</v>
      </c>
      <c r="E220" s="249" t="s">
        <v>424</v>
      </c>
      <c r="F220" s="250" t="s">
        <v>425</v>
      </c>
      <c r="G220" s="251" t="s">
        <v>258</v>
      </c>
      <c r="H220" s="252">
        <v>12.724</v>
      </c>
      <c r="I220" s="253"/>
      <c r="J220" s="254">
        <f>ROUND(I220*H220,2)</f>
        <v>0</v>
      </c>
      <c r="K220" s="255"/>
      <c r="L220" s="256"/>
      <c r="M220" s="257" t="s">
        <v>1</v>
      </c>
      <c r="N220" s="258" t="s">
        <v>41</v>
      </c>
      <c r="O220" s="90"/>
      <c r="P220" s="243">
        <f>O220*H220</f>
        <v>0</v>
      </c>
      <c r="Q220" s="243">
        <v>0.0011999999999999999</v>
      </c>
      <c r="R220" s="243">
        <f>Q220*H220</f>
        <v>0.015268799999999999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261</v>
      </c>
      <c r="AT220" s="245" t="s">
        <v>368</v>
      </c>
      <c r="AU220" s="245" t="s">
        <v>92</v>
      </c>
      <c r="AY220" s="14" t="s">
        <v>146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4" t="s">
        <v>81</v>
      </c>
      <c r="BK220" s="137">
        <f>ROUND(I220*H220,2)</f>
        <v>0</v>
      </c>
      <c r="BL220" s="14" t="s">
        <v>259</v>
      </c>
      <c r="BM220" s="245" t="s">
        <v>426</v>
      </c>
    </row>
    <row r="221" s="2" customFormat="1" ht="16.5" customHeight="1">
      <c r="A221" s="37"/>
      <c r="B221" s="38"/>
      <c r="C221" s="233" t="s">
        <v>427</v>
      </c>
      <c r="D221" s="233" t="s">
        <v>147</v>
      </c>
      <c r="E221" s="234" t="s">
        <v>428</v>
      </c>
      <c r="F221" s="235" t="s">
        <v>429</v>
      </c>
      <c r="G221" s="236" t="s">
        <v>150</v>
      </c>
      <c r="H221" s="237">
        <v>46.490000000000002</v>
      </c>
      <c r="I221" s="238"/>
      <c r="J221" s="239">
        <f>ROUND(I221*H221,2)</f>
        <v>0</v>
      </c>
      <c r="K221" s="240"/>
      <c r="L221" s="40"/>
      <c r="M221" s="241" t="s">
        <v>1</v>
      </c>
      <c r="N221" s="242" t="s">
        <v>41</v>
      </c>
      <c r="O221" s="90"/>
      <c r="P221" s="243">
        <f>O221*H221</f>
        <v>0</v>
      </c>
      <c r="Q221" s="243">
        <v>0.0378</v>
      </c>
      <c r="R221" s="243">
        <f>Q221*H221</f>
        <v>1.7573220000000001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259</v>
      </c>
      <c r="AT221" s="245" t="s">
        <v>147</v>
      </c>
      <c r="AU221" s="245" t="s">
        <v>92</v>
      </c>
      <c r="AY221" s="14" t="s">
        <v>146</v>
      </c>
      <c r="BE221" s="137">
        <f>IF(N221="základní",J221,0)</f>
        <v>0</v>
      </c>
      <c r="BF221" s="137">
        <f>IF(N221="snížená",J221,0)</f>
        <v>0</v>
      </c>
      <c r="BG221" s="137">
        <f>IF(N221="zákl. přenesená",J221,0)</f>
        <v>0</v>
      </c>
      <c r="BH221" s="137">
        <f>IF(N221="sníž. přenesená",J221,0)</f>
        <v>0</v>
      </c>
      <c r="BI221" s="137">
        <f>IF(N221="nulová",J221,0)</f>
        <v>0</v>
      </c>
      <c r="BJ221" s="14" t="s">
        <v>81</v>
      </c>
      <c r="BK221" s="137">
        <f>ROUND(I221*H221,2)</f>
        <v>0</v>
      </c>
      <c r="BL221" s="14" t="s">
        <v>259</v>
      </c>
      <c r="BM221" s="245" t="s">
        <v>430</v>
      </c>
    </row>
    <row r="222" s="2" customFormat="1" ht="16.5" customHeight="1">
      <c r="A222" s="37"/>
      <c r="B222" s="38"/>
      <c r="C222" s="248" t="s">
        <v>431</v>
      </c>
      <c r="D222" s="248" t="s">
        <v>368</v>
      </c>
      <c r="E222" s="249" t="s">
        <v>432</v>
      </c>
      <c r="F222" s="250" t="s">
        <v>433</v>
      </c>
      <c r="G222" s="251" t="s">
        <v>150</v>
      </c>
      <c r="H222" s="252">
        <v>46.490000000000002</v>
      </c>
      <c r="I222" s="253"/>
      <c r="J222" s="254">
        <f>ROUND(I222*H222,2)</f>
        <v>0</v>
      </c>
      <c r="K222" s="255"/>
      <c r="L222" s="256"/>
      <c r="M222" s="257" t="s">
        <v>1</v>
      </c>
      <c r="N222" s="258" t="s">
        <v>41</v>
      </c>
      <c r="O222" s="90"/>
      <c r="P222" s="243">
        <f>O222*H222</f>
        <v>0</v>
      </c>
      <c r="Q222" s="243">
        <v>0.019199999999999998</v>
      </c>
      <c r="R222" s="243">
        <f>Q222*H222</f>
        <v>0.89260799999999996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261</v>
      </c>
      <c r="AT222" s="245" t="s">
        <v>368</v>
      </c>
      <c r="AU222" s="245" t="s">
        <v>92</v>
      </c>
      <c r="AY222" s="14" t="s">
        <v>146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4" t="s">
        <v>81</v>
      </c>
      <c r="BK222" s="137">
        <f>ROUND(I222*H222,2)</f>
        <v>0</v>
      </c>
      <c r="BL222" s="14" t="s">
        <v>259</v>
      </c>
      <c r="BM222" s="245" t="s">
        <v>434</v>
      </c>
    </row>
    <row r="223" s="2" customFormat="1" ht="16.5" customHeight="1">
      <c r="A223" s="37"/>
      <c r="B223" s="38"/>
      <c r="C223" s="233" t="s">
        <v>435</v>
      </c>
      <c r="D223" s="233" t="s">
        <v>147</v>
      </c>
      <c r="E223" s="234" t="s">
        <v>436</v>
      </c>
      <c r="F223" s="235" t="s">
        <v>410</v>
      </c>
      <c r="G223" s="236" t="s">
        <v>411</v>
      </c>
      <c r="H223" s="259"/>
      <c r="I223" s="238"/>
      <c r="J223" s="239">
        <f>ROUND(I223*H223,2)</f>
        <v>0</v>
      </c>
      <c r="K223" s="240"/>
      <c r="L223" s="40"/>
      <c r="M223" s="241" t="s">
        <v>1</v>
      </c>
      <c r="N223" s="242" t="s">
        <v>41</v>
      </c>
      <c r="O223" s="90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259</v>
      </c>
      <c r="AT223" s="245" t="s">
        <v>147</v>
      </c>
      <c r="AU223" s="245" t="s">
        <v>92</v>
      </c>
      <c r="AY223" s="14" t="s">
        <v>146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4" t="s">
        <v>81</v>
      </c>
      <c r="BK223" s="137">
        <f>ROUND(I223*H223,2)</f>
        <v>0</v>
      </c>
      <c r="BL223" s="14" t="s">
        <v>259</v>
      </c>
      <c r="BM223" s="245" t="s">
        <v>437</v>
      </c>
    </row>
    <row r="224" s="12" customFormat="1" ht="22.8" customHeight="1">
      <c r="A224" s="12"/>
      <c r="B224" s="219"/>
      <c r="C224" s="220"/>
      <c r="D224" s="221" t="s">
        <v>75</v>
      </c>
      <c r="E224" s="246" t="s">
        <v>438</v>
      </c>
      <c r="F224" s="246" t="s">
        <v>439</v>
      </c>
      <c r="G224" s="220"/>
      <c r="H224" s="220"/>
      <c r="I224" s="223"/>
      <c r="J224" s="247">
        <f>BK224</f>
        <v>0</v>
      </c>
      <c r="K224" s="220"/>
      <c r="L224" s="225"/>
      <c r="M224" s="226"/>
      <c r="N224" s="227"/>
      <c r="O224" s="227"/>
      <c r="P224" s="228">
        <f>SUM(P225:P232)</f>
        <v>0</v>
      </c>
      <c r="Q224" s="227"/>
      <c r="R224" s="228">
        <f>SUM(R225:R232)</f>
        <v>0.96870947000000007</v>
      </c>
      <c r="S224" s="227"/>
      <c r="T224" s="229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0" t="s">
        <v>92</v>
      </c>
      <c r="AT224" s="231" t="s">
        <v>75</v>
      </c>
      <c r="AU224" s="231" t="s">
        <v>81</v>
      </c>
      <c r="AY224" s="230" t="s">
        <v>146</v>
      </c>
      <c r="BK224" s="232">
        <f>SUM(BK225:BK232)</f>
        <v>0</v>
      </c>
    </row>
    <row r="225" s="2" customFormat="1" ht="16.5" customHeight="1">
      <c r="A225" s="37"/>
      <c r="B225" s="38"/>
      <c r="C225" s="233" t="s">
        <v>440</v>
      </c>
      <c r="D225" s="233" t="s">
        <v>147</v>
      </c>
      <c r="E225" s="234" t="s">
        <v>441</v>
      </c>
      <c r="F225" s="235" t="s">
        <v>442</v>
      </c>
      <c r="G225" s="236" t="s">
        <v>150</v>
      </c>
      <c r="H225" s="237">
        <v>71.959999999999994</v>
      </c>
      <c r="I225" s="238"/>
      <c r="J225" s="239">
        <f>ROUND(I225*H225,2)</f>
        <v>0</v>
      </c>
      <c r="K225" s="240"/>
      <c r="L225" s="40"/>
      <c r="M225" s="241" t="s">
        <v>1</v>
      </c>
      <c r="N225" s="242" t="s">
        <v>41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259</v>
      </c>
      <c r="AT225" s="245" t="s">
        <v>147</v>
      </c>
      <c r="AU225" s="245" t="s">
        <v>92</v>
      </c>
      <c r="AY225" s="14" t="s">
        <v>146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4" t="s">
        <v>81</v>
      </c>
      <c r="BK225" s="137">
        <f>ROUND(I225*H225,2)</f>
        <v>0</v>
      </c>
      <c r="BL225" s="14" t="s">
        <v>259</v>
      </c>
      <c r="BM225" s="245" t="s">
        <v>443</v>
      </c>
    </row>
    <row r="226" s="2" customFormat="1" ht="33" customHeight="1">
      <c r="A226" s="37"/>
      <c r="B226" s="38"/>
      <c r="C226" s="233" t="s">
        <v>444</v>
      </c>
      <c r="D226" s="233" t="s">
        <v>147</v>
      </c>
      <c r="E226" s="234" t="s">
        <v>445</v>
      </c>
      <c r="F226" s="235" t="s">
        <v>446</v>
      </c>
      <c r="G226" s="236" t="s">
        <v>150</v>
      </c>
      <c r="H226" s="237">
        <v>71.959999999999994</v>
      </c>
      <c r="I226" s="238"/>
      <c r="J226" s="239">
        <f>ROUND(I226*H226,2)</f>
        <v>0</v>
      </c>
      <c r="K226" s="240"/>
      <c r="L226" s="40"/>
      <c r="M226" s="241" t="s">
        <v>1</v>
      </c>
      <c r="N226" s="242" t="s">
        <v>41</v>
      </c>
      <c r="O226" s="90"/>
      <c r="P226" s="243">
        <f>O226*H226</f>
        <v>0</v>
      </c>
      <c r="Q226" s="243">
        <v>0.0074999999999999997</v>
      </c>
      <c r="R226" s="243">
        <f>Q226*H226</f>
        <v>0.53969999999999996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259</v>
      </c>
      <c r="AT226" s="245" t="s">
        <v>147</v>
      </c>
      <c r="AU226" s="245" t="s">
        <v>92</v>
      </c>
      <c r="AY226" s="14" t="s">
        <v>146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4" t="s">
        <v>81</v>
      </c>
      <c r="BK226" s="137">
        <f>ROUND(I226*H226,2)</f>
        <v>0</v>
      </c>
      <c r="BL226" s="14" t="s">
        <v>259</v>
      </c>
      <c r="BM226" s="245" t="s">
        <v>447</v>
      </c>
    </row>
    <row r="227" s="2" customFormat="1" ht="21.75" customHeight="1">
      <c r="A227" s="37"/>
      <c r="B227" s="38"/>
      <c r="C227" s="233" t="s">
        <v>448</v>
      </c>
      <c r="D227" s="233" t="s">
        <v>147</v>
      </c>
      <c r="E227" s="234" t="s">
        <v>449</v>
      </c>
      <c r="F227" s="235" t="s">
        <v>450</v>
      </c>
      <c r="G227" s="236" t="s">
        <v>150</v>
      </c>
      <c r="H227" s="237">
        <v>71.959999999999994</v>
      </c>
      <c r="I227" s="238"/>
      <c r="J227" s="239">
        <f>ROUND(I227*H227,2)</f>
        <v>0</v>
      </c>
      <c r="K227" s="240"/>
      <c r="L227" s="40"/>
      <c r="M227" s="241" t="s">
        <v>1</v>
      </c>
      <c r="N227" s="242" t="s">
        <v>41</v>
      </c>
      <c r="O227" s="90"/>
      <c r="P227" s="243">
        <f>O227*H227</f>
        <v>0</v>
      </c>
      <c r="Q227" s="243">
        <v>0.00029999999999999997</v>
      </c>
      <c r="R227" s="243">
        <f>Q227*H227</f>
        <v>0.021587999999999996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259</v>
      </c>
      <c r="AT227" s="245" t="s">
        <v>147</v>
      </c>
      <c r="AU227" s="245" t="s">
        <v>92</v>
      </c>
      <c r="AY227" s="14" t="s">
        <v>146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4" t="s">
        <v>81</v>
      </c>
      <c r="BK227" s="137">
        <f>ROUND(I227*H227,2)</f>
        <v>0</v>
      </c>
      <c r="BL227" s="14" t="s">
        <v>259</v>
      </c>
      <c r="BM227" s="245" t="s">
        <v>451</v>
      </c>
    </row>
    <row r="228" s="2" customFormat="1" ht="16.5" customHeight="1">
      <c r="A228" s="37"/>
      <c r="B228" s="38"/>
      <c r="C228" s="248" t="s">
        <v>452</v>
      </c>
      <c r="D228" s="248" t="s">
        <v>368</v>
      </c>
      <c r="E228" s="249" t="s">
        <v>453</v>
      </c>
      <c r="F228" s="250" t="s">
        <v>454</v>
      </c>
      <c r="G228" s="251" t="s">
        <v>150</v>
      </c>
      <c r="H228" s="252">
        <v>79.156000000000006</v>
      </c>
      <c r="I228" s="253"/>
      <c r="J228" s="254">
        <f>ROUND(I228*H228,2)</f>
        <v>0</v>
      </c>
      <c r="K228" s="255"/>
      <c r="L228" s="256"/>
      <c r="M228" s="257" t="s">
        <v>1</v>
      </c>
      <c r="N228" s="258" t="s">
        <v>41</v>
      </c>
      <c r="O228" s="90"/>
      <c r="P228" s="243">
        <f>O228*H228</f>
        <v>0</v>
      </c>
      <c r="Q228" s="243">
        <v>0.0051000000000000004</v>
      </c>
      <c r="R228" s="243">
        <f>Q228*H228</f>
        <v>0.40369560000000004</v>
      </c>
      <c r="S228" s="243">
        <v>0</v>
      </c>
      <c r="T228" s="24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261</v>
      </c>
      <c r="AT228" s="245" t="s">
        <v>368</v>
      </c>
      <c r="AU228" s="245" t="s">
        <v>92</v>
      </c>
      <c r="AY228" s="14" t="s">
        <v>146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4" t="s">
        <v>81</v>
      </c>
      <c r="BK228" s="137">
        <f>ROUND(I228*H228,2)</f>
        <v>0</v>
      </c>
      <c r="BL228" s="14" t="s">
        <v>259</v>
      </c>
      <c r="BM228" s="245" t="s">
        <v>455</v>
      </c>
    </row>
    <row r="229" s="2" customFormat="1" ht="16.5" customHeight="1">
      <c r="A229" s="37"/>
      <c r="B229" s="38"/>
      <c r="C229" s="233" t="s">
        <v>456</v>
      </c>
      <c r="D229" s="233" t="s">
        <v>147</v>
      </c>
      <c r="E229" s="234" t="s">
        <v>457</v>
      </c>
      <c r="F229" s="235" t="s">
        <v>458</v>
      </c>
      <c r="G229" s="236" t="s">
        <v>284</v>
      </c>
      <c r="H229" s="237">
        <v>33.267000000000003</v>
      </c>
      <c r="I229" s="238"/>
      <c r="J229" s="239">
        <f>ROUND(I229*H229,2)</f>
        <v>0</v>
      </c>
      <c r="K229" s="240"/>
      <c r="L229" s="40"/>
      <c r="M229" s="241" t="s">
        <v>1</v>
      </c>
      <c r="N229" s="242" t="s">
        <v>41</v>
      </c>
      <c r="O229" s="90"/>
      <c r="P229" s="243">
        <f>O229*H229</f>
        <v>0</v>
      </c>
      <c r="Q229" s="243">
        <v>1.0000000000000001E-05</v>
      </c>
      <c r="R229" s="243">
        <f>Q229*H229</f>
        <v>0.00033267000000000008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259</v>
      </c>
      <c r="AT229" s="245" t="s">
        <v>147</v>
      </c>
      <c r="AU229" s="245" t="s">
        <v>92</v>
      </c>
      <c r="AY229" s="14" t="s">
        <v>146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4" t="s">
        <v>81</v>
      </c>
      <c r="BK229" s="137">
        <f>ROUND(I229*H229,2)</f>
        <v>0</v>
      </c>
      <c r="BL229" s="14" t="s">
        <v>259</v>
      </c>
      <c r="BM229" s="245" t="s">
        <v>459</v>
      </c>
    </row>
    <row r="230" s="2" customFormat="1" ht="24.15" customHeight="1">
      <c r="A230" s="37"/>
      <c r="B230" s="38"/>
      <c r="C230" s="248" t="s">
        <v>460</v>
      </c>
      <c r="D230" s="248" t="s">
        <v>368</v>
      </c>
      <c r="E230" s="249" t="s">
        <v>461</v>
      </c>
      <c r="F230" s="250" t="s">
        <v>462</v>
      </c>
      <c r="G230" s="251" t="s">
        <v>284</v>
      </c>
      <c r="H230" s="252">
        <v>33.932000000000002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41</v>
      </c>
      <c r="O230" s="90"/>
      <c r="P230" s="243">
        <f>O230*H230</f>
        <v>0</v>
      </c>
      <c r="Q230" s="243">
        <v>0.00010000000000000001</v>
      </c>
      <c r="R230" s="243">
        <f>Q230*H230</f>
        <v>0.0033932000000000003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261</v>
      </c>
      <c r="AT230" s="245" t="s">
        <v>368</v>
      </c>
      <c r="AU230" s="245" t="s">
        <v>92</v>
      </c>
      <c r="AY230" s="14" t="s">
        <v>146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4" t="s">
        <v>81</v>
      </c>
      <c r="BK230" s="137">
        <f>ROUND(I230*H230,2)</f>
        <v>0</v>
      </c>
      <c r="BL230" s="14" t="s">
        <v>259</v>
      </c>
      <c r="BM230" s="245" t="s">
        <v>463</v>
      </c>
    </row>
    <row r="231" s="2" customFormat="1" ht="24.15" customHeight="1">
      <c r="A231" s="37"/>
      <c r="B231" s="38"/>
      <c r="C231" s="233" t="s">
        <v>464</v>
      </c>
      <c r="D231" s="233" t="s">
        <v>147</v>
      </c>
      <c r="E231" s="234" t="s">
        <v>465</v>
      </c>
      <c r="F231" s="235" t="s">
        <v>466</v>
      </c>
      <c r="G231" s="236" t="s">
        <v>150</v>
      </c>
      <c r="H231" s="237">
        <v>71.959999999999994</v>
      </c>
      <c r="I231" s="238"/>
      <c r="J231" s="239">
        <f>ROUND(I231*H231,2)</f>
        <v>0</v>
      </c>
      <c r="K231" s="240"/>
      <c r="L231" s="40"/>
      <c r="M231" s="241" t="s">
        <v>1</v>
      </c>
      <c r="N231" s="242" t="s">
        <v>41</v>
      </c>
      <c r="O231" s="90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259</v>
      </c>
      <c r="AT231" s="245" t="s">
        <v>147</v>
      </c>
      <c r="AU231" s="245" t="s">
        <v>92</v>
      </c>
      <c r="AY231" s="14" t="s">
        <v>146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4" t="s">
        <v>81</v>
      </c>
      <c r="BK231" s="137">
        <f>ROUND(I231*H231,2)</f>
        <v>0</v>
      </c>
      <c r="BL231" s="14" t="s">
        <v>259</v>
      </c>
      <c r="BM231" s="245" t="s">
        <v>467</v>
      </c>
    </row>
    <row r="232" s="2" customFormat="1" ht="16.5" customHeight="1">
      <c r="A232" s="37"/>
      <c r="B232" s="38"/>
      <c r="C232" s="233" t="s">
        <v>468</v>
      </c>
      <c r="D232" s="233" t="s">
        <v>147</v>
      </c>
      <c r="E232" s="234" t="s">
        <v>469</v>
      </c>
      <c r="F232" s="235" t="s">
        <v>410</v>
      </c>
      <c r="G232" s="236" t="s">
        <v>411</v>
      </c>
      <c r="H232" s="259"/>
      <c r="I232" s="238"/>
      <c r="J232" s="239">
        <f>ROUND(I232*H232,2)</f>
        <v>0</v>
      </c>
      <c r="K232" s="240"/>
      <c r="L232" s="40"/>
      <c r="M232" s="241" t="s">
        <v>1</v>
      </c>
      <c r="N232" s="242" t="s">
        <v>41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259</v>
      </c>
      <c r="AT232" s="245" t="s">
        <v>147</v>
      </c>
      <c r="AU232" s="245" t="s">
        <v>92</v>
      </c>
      <c r="AY232" s="14" t="s">
        <v>146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4" t="s">
        <v>81</v>
      </c>
      <c r="BK232" s="137">
        <f>ROUND(I232*H232,2)</f>
        <v>0</v>
      </c>
      <c r="BL232" s="14" t="s">
        <v>259</v>
      </c>
      <c r="BM232" s="245" t="s">
        <v>470</v>
      </c>
    </row>
    <row r="233" s="12" customFormat="1" ht="22.8" customHeight="1">
      <c r="A233" s="12"/>
      <c r="B233" s="219"/>
      <c r="C233" s="220"/>
      <c r="D233" s="221" t="s">
        <v>75</v>
      </c>
      <c r="E233" s="246" t="s">
        <v>471</v>
      </c>
      <c r="F233" s="246" t="s">
        <v>472</v>
      </c>
      <c r="G233" s="220"/>
      <c r="H233" s="220"/>
      <c r="I233" s="223"/>
      <c r="J233" s="247">
        <f>BK233</f>
        <v>0</v>
      </c>
      <c r="K233" s="220"/>
      <c r="L233" s="225"/>
      <c r="M233" s="226"/>
      <c r="N233" s="227"/>
      <c r="O233" s="227"/>
      <c r="P233" s="228">
        <f>SUM(P234:P238)</f>
        <v>0</v>
      </c>
      <c r="Q233" s="227"/>
      <c r="R233" s="228">
        <f>SUM(R234:R238)</f>
        <v>2.0930548</v>
      </c>
      <c r="S233" s="227"/>
      <c r="T233" s="229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0" t="s">
        <v>92</v>
      </c>
      <c r="AT233" s="231" t="s">
        <v>75</v>
      </c>
      <c r="AU233" s="231" t="s">
        <v>81</v>
      </c>
      <c r="AY233" s="230" t="s">
        <v>146</v>
      </c>
      <c r="BK233" s="232">
        <f>SUM(BK234:BK238)</f>
        <v>0</v>
      </c>
    </row>
    <row r="234" s="2" customFormat="1" ht="16.5" customHeight="1">
      <c r="A234" s="37"/>
      <c r="B234" s="38"/>
      <c r="C234" s="233" t="s">
        <v>473</v>
      </c>
      <c r="D234" s="233" t="s">
        <v>147</v>
      </c>
      <c r="E234" s="234" t="s">
        <v>474</v>
      </c>
      <c r="F234" s="235" t="s">
        <v>475</v>
      </c>
      <c r="G234" s="236" t="s">
        <v>150</v>
      </c>
      <c r="H234" s="237">
        <v>87.355999999999995</v>
      </c>
      <c r="I234" s="238"/>
      <c r="J234" s="239">
        <f>ROUND(I234*H234,2)</f>
        <v>0</v>
      </c>
      <c r="K234" s="240"/>
      <c r="L234" s="40"/>
      <c r="M234" s="241" t="s">
        <v>1</v>
      </c>
      <c r="N234" s="242" t="s">
        <v>41</v>
      </c>
      <c r="O234" s="90"/>
      <c r="P234" s="243">
        <f>O234*H234</f>
        <v>0</v>
      </c>
      <c r="Q234" s="243">
        <v>0.00029999999999999997</v>
      </c>
      <c r="R234" s="243">
        <f>Q234*H234</f>
        <v>0.026206799999999995</v>
      </c>
      <c r="S234" s="243">
        <v>0</v>
      </c>
      <c r="T234" s="24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5" t="s">
        <v>259</v>
      </c>
      <c r="AT234" s="245" t="s">
        <v>147</v>
      </c>
      <c r="AU234" s="245" t="s">
        <v>92</v>
      </c>
      <c r="AY234" s="14" t="s">
        <v>146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4" t="s">
        <v>81</v>
      </c>
      <c r="BK234" s="137">
        <f>ROUND(I234*H234,2)</f>
        <v>0</v>
      </c>
      <c r="BL234" s="14" t="s">
        <v>259</v>
      </c>
      <c r="BM234" s="245" t="s">
        <v>476</v>
      </c>
    </row>
    <row r="235" s="2" customFormat="1" ht="16.5" customHeight="1">
      <c r="A235" s="37"/>
      <c r="B235" s="38"/>
      <c r="C235" s="233" t="s">
        <v>477</v>
      </c>
      <c r="D235" s="233" t="s">
        <v>147</v>
      </c>
      <c r="E235" s="234" t="s">
        <v>478</v>
      </c>
      <c r="F235" s="235" t="s">
        <v>479</v>
      </c>
      <c r="G235" s="236" t="s">
        <v>150</v>
      </c>
      <c r="H235" s="237">
        <v>87.355999999999995</v>
      </c>
      <c r="I235" s="238"/>
      <c r="J235" s="239">
        <f>ROUND(I235*H235,2)</f>
        <v>0</v>
      </c>
      <c r="K235" s="240"/>
      <c r="L235" s="40"/>
      <c r="M235" s="241" t="s">
        <v>1</v>
      </c>
      <c r="N235" s="242" t="s">
        <v>41</v>
      </c>
      <c r="O235" s="90"/>
      <c r="P235" s="243">
        <f>O235*H235</f>
        <v>0</v>
      </c>
      <c r="Q235" s="243">
        <v>0.0044999999999999997</v>
      </c>
      <c r="R235" s="243">
        <f>Q235*H235</f>
        <v>0.39310199999999995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259</v>
      </c>
      <c r="AT235" s="245" t="s">
        <v>147</v>
      </c>
      <c r="AU235" s="245" t="s">
        <v>92</v>
      </c>
      <c r="AY235" s="14" t="s">
        <v>146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4" t="s">
        <v>81</v>
      </c>
      <c r="BK235" s="137">
        <f>ROUND(I235*H235,2)</f>
        <v>0</v>
      </c>
      <c r="BL235" s="14" t="s">
        <v>259</v>
      </c>
      <c r="BM235" s="245" t="s">
        <v>480</v>
      </c>
    </row>
    <row r="236" s="2" customFormat="1" ht="16.5" customHeight="1">
      <c r="A236" s="37"/>
      <c r="B236" s="38"/>
      <c r="C236" s="233" t="s">
        <v>481</v>
      </c>
      <c r="D236" s="233" t="s">
        <v>147</v>
      </c>
      <c r="E236" s="234" t="s">
        <v>482</v>
      </c>
      <c r="F236" s="235" t="s">
        <v>483</v>
      </c>
      <c r="G236" s="236" t="s">
        <v>150</v>
      </c>
      <c r="H236" s="237">
        <v>87.355999999999995</v>
      </c>
      <c r="I236" s="238"/>
      <c r="J236" s="239">
        <f>ROUND(I236*H236,2)</f>
        <v>0</v>
      </c>
      <c r="K236" s="240"/>
      <c r="L236" s="40"/>
      <c r="M236" s="241" t="s">
        <v>1</v>
      </c>
      <c r="N236" s="242" t="s">
        <v>41</v>
      </c>
      <c r="O236" s="90"/>
      <c r="P236" s="243">
        <f>O236*H236</f>
        <v>0</v>
      </c>
      <c r="Q236" s="243">
        <v>0.0053</v>
      </c>
      <c r="R236" s="243">
        <f>Q236*H236</f>
        <v>0.46298679999999998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259</v>
      </c>
      <c r="AT236" s="245" t="s">
        <v>147</v>
      </c>
      <c r="AU236" s="245" t="s">
        <v>92</v>
      </c>
      <c r="AY236" s="14" t="s">
        <v>146</v>
      </c>
      <c r="BE236" s="137">
        <f>IF(N236="základní",J236,0)</f>
        <v>0</v>
      </c>
      <c r="BF236" s="137">
        <f>IF(N236="snížená",J236,0)</f>
        <v>0</v>
      </c>
      <c r="BG236" s="137">
        <f>IF(N236="zákl. přenesená",J236,0)</f>
        <v>0</v>
      </c>
      <c r="BH236" s="137">
        <f>IF(N236="sníž. přenesená",J236,0)</f>
        <v>0</v>
      </c>
      <c r="BI236" s="137">
        <f>IF(N236="nulová",J236,0)</f>
        <v>0</v>
      </c>
      <c r="BJ236" s="14" t="s">
        <v>81</v>
      </c>
      <c r="BK236" s="137">
        <f>ROUND(I236*H236,2)</f>
        <v>0</v>
      </c>
      <c r="BL236" s="14" t="s">
        <v>259</v>
      </c>
      <c r="BM236" s="245" t="s">
        <v>484</v>
      </c>
    </row>
    <row r="237" s="2" customFormat="1" ht="16.5" customHeight="1">
      <c r="A237" s="37"/>
      <c r="B237" s="38"/>
      <c r="C237" s="248" t="s">
        <v>485</v>
      </c>
      <c r="D237" s="248" t="s">
        <v>368</v>
      </c>
      <c r="E237" s="249" t="s">
        <v>486</v>
      </c>
      <c r="F237" s="250" t="s">
        <v>487</v>
      </c>
      <c r="G237" s="251" t="s">
        <v>150</v>
      </c>
      <c r="H237" s="252">
        <v>96.091999999999999</v>
      </c>
      <c r="I237" s="253"/>
      <c r="J237" s="254">
        <f>ROUND(I237*H237,2)</f>
        <v>0</v>
      </c>
      <c r="K237" s="255"/>
      <c r="L237" s="256"/>
      <c r="M237" s="257" t="s">
        <v>1</v>
      </c>
      <c r="N237" s="258" t="s">
        <v>41</v>
      </c>
      <c r="O237" s="90"/>
      <c r="P237" s="243">
        <f>O237*H237</f>
        <v>0</v>
      </c>
      <c r="Q237" s="243">
        <v>0.0126</v>
      </c>
      <c r="R237" s="243">
        <f>Q237*H237</f>
        <v>1.2107592</v>
      </c>
      <c r="S237" s="243">
        <v>0</v>
      </c>
      <c r="T237" s="24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5" t="s">
        <v>261</v>
      </c>
      <c r="AT237" s="245" t="s">
        <v>368</v>
      </c>
      <c r="AU237" s="245" t="s">
        <v>92</v>
      </c>
      <c r="AY237" s="14" t="s">
        <v>146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4" t="s">
        <v>81</v>
      </c>
      <c r="BK237" s="137">
        <f>ROUND(I237*H237,2)</f>
        <v>0</v>
      </c>
      <c r="BL237" s="14" t="s">
        <v>259</v>
      </c>
      <c r="BM237" s="245" t="s">
        <v>488</v>
      </c>
    </row>
    <row r="238" s="2" customFormat="1" ht="16.5" customHeight="1">
      <c r="A238" s="37"/>
      <c r="B238" s="38"/>
      <c r="C238" s="233" t="s">
        <v>489</v>
      </c>
      <c r="D238" s="233" t="s">
        <v>147</v>
      </c>
      <c r="E238" s="234" t="s">
        <v>490</v>
      </c>
      <c r="F238" s="235" t="s">
        <v>410</v>
      </c>
      <c r="G238" s="236" t="s">
        <v>411</v>
      </c>
      <c r="H238" s="259"/>
      <c r="I238" s="238"/>
      <c r="J238" s="239">
        <f>ROUND(I238*H238,2)</f>
        <v>0</v>
      </c>
      <c r="K238" s="240"/>
      <c r="L238" s="40"/>
      <c r="M238" s="241" t="s">
        <v>1</v>
      </c>
      <c r="N238" s="242" t="s">
        <v>41</v>
      </c>
      <c r="O238" s="90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259</v>
      </c>
      <c r="AT238" s="245" t="s">
        <v>147</v>
      </c>
      <c r="AU238" s="245" t="s">
        <v>92</v>
      </c>
      <c r="AY238" s="14" t="s">
        <v>146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4" t="s">
        <v>81</v>
      </c>
      <c r="BK238" s="137">
        <f>ROUND(I238*H238,2)</f>
        <v>0</v>
      </c>
      <c r="BL238" s="14" t="s">
        <v>259</v>
      </c>
      <c r="BM238" s="245" t="s">
        <v>491</v>
      </c>
    </row>
    <row r="239" s="12" customFormat="1" ht="22.8" customHeight="1">
      <c r="A239" s="12"/>
      <c r="B239" s="219"/>
      <c r="C239" s="220"/>
      <c r="D239" s="221" t="s">
        <v>75</v>
      </c>
      <c r="E239" s="246" t="s">
        <v>492</v>
      </c>
      <c r="F239" s="246" t="s">
        <v>493</v>
      </c>
      <c r="G239" s="220"/>
      <c r="H239" s="220"/>
      <c r="I239" s="223"/>
      <c r="J239" s="247">
        <f>BK239</f>
        <v>0</v>
      </c>
      <c r="K239" s="220"/>
      <c r="L239" s="225"/>
      <c r="M239" s="226"/>
      <c r="N239" s="227"/>
      <c r="O239" s="227"/>
      <c r="P239" s="228">
        <f>SUM(P240:P241)</f>
        <v>0</v>
      </c>
      <c r="Q239" s="227"/>
      <c r="R239" s="228">
        <f>SUM(R240:R241)</f>
        <v>0</v>
      </c>
      <c r="S239" s="227"/>
      <c r="T239" s="229">
        <f>SUM(T240:T241)</f>
        <v>0.058468049999999994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0" t="s">
        <v>92</v>
      </c>
      <c r="AT239" s="231" t="s">
        <v>75</v>
      </c>
      <c r="AU239" s="231" t="s">
        <v>81</v>
      </c>
      <c r="AY239" s="230" t="s">
        <v>146</v>
      </c>
      <c r="BK239" s="232">
        <f>SUM(BK240:BK241)</f>
        <v>0</v>
      </c>
    </row>
    <row r="240" s="2" customFormat="1" ht="16.5" customHeight="1">
      <c r="A240" s="37"/>
      <c r="B240" s="38"/>
      <c r="C240" s="233" t="s">
        <v>494</v>
      </c>
      <c r="D240" s="233" t="s">
        <v>147</v>
      </c>
      <c r="E240" s="234" t="s">
        <v>495</v>
      </c>
      <c r="F240" s="235" t="s">
        <v>496</v>
      </c>
      <c r="G240" s="236" t="s">
        <v>150</v>
      </c>
      <c r="H240" s="237">
        <v>389.78699999999998</v>
      </c>
      <c r="I240" s="238"/>
      <c r="J240" s="239">
        <f>ROUND(I240*H240,2)</f>
        <v>0</v>
      </c>
      <c r="K240" s="240"/>
      <c r="L240" s="40"/>
      <c r="M240" s="241" t="s">
        <v>1</v>
      </c>
      <c r="N240" s="242" t="s">
        <v>41</v>
      </c>
      <c r="O240" s="90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259</v>
      </c>
      <c r="AT240" s="245" t="s">
        <v>147</v>
      </c>
      <c r="AU240" s="245" t="s">
        <v>92</v>
      </c>
      <c r="AY240" s="14" t="s">
        <v>146</v>
      </c>
      <c r="BE240" s="137">
        <f>IF(N240="základní",J240,0)</f>
        <v>0</v>
      </c>
      <c r="BF240" s="137">
        <f>IF(N240="snížená",J240,0)</f>
        <v>0</v>
      </c>
      <c r="BG240" s="137">
        <f>IF(N240="zákl. přenesená",J240,0)</f>
        <v>0</v>
      </c>
      <c r="BH240" s="137">
        <f>IF(N240="sníž. přenesená",J240,0)</f>
        <v>0</v>
      </c>
      <c r="BI240" s="137">
        <f>IF(N240="nulová",J240,0)</f>
        <v>0</v>
      </c>
      <c r="BJ240" s="14" t="s">
        <v>81</v>
      </c>
      <c r="BK240" s="137">
        <f>ROUND(I240*H240,2)</f>
        <v>0</v>
      </c>
      <c r="BL240" s="14" t="s">
        <v>259</v>
      </c>
      <c r="BM240" s="245" t="s">
        <v>497</v>
      </c>
    </row>
    <row r="241" s="2" customFormat="1" ht="24.15" customHeight="1">
      <c r="A241" s="37"/>
      <c r="B241" s="38"/>
      <c r="C241" s="233" t="s">
        <v>498</v>
      </c>
      <c r="D241" s="233" t="s">
        <v>147</v>
      </c>
      <c r="E241" s="234" t="s">
        <v>499</v>
      </c>
      <c r="F241" s="235" t="s">
        <v>500</v>
      </c>
      <c r="G241" s="236" t="s">
        <v>150</v>
      </c>
      <c r="H241" s="237">
        <v>389.78699999999998</v>
      </c>
      <c r="I241" s="238"/>
      <c r="J241" s="239">
        <f>ROUND(I241*H241,2)</f>
        <v>0</v>
      </c>
      <c r="K241" s="240"/>
      <c r="L241" s="40"/>
      <c r="M241" s="241" t="s">
        <v>1</v>
      </c>
      <c r="N241" s="242" t="s">
        <v>41</v>
      </c>
      <c r="O241" s="90"/>
      <c r="P241" s="243">
        <f>O241*H241</f>
        <v>0</v>
      </c>
      <c r="Q241" s="243">
        <v>0</v>
      </c>
      <c r="R241" s="243">
        <f>Q241*H241</f>
        <v>0</v>
      </c>
      <c r="S241" s="243">
        <v>0.00014999999999999999</v>
      </c>
      <c r="T241" s="244">
        <f>S241*H241</f>
        <v>0.058468049999999994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5" t="s">
        <v>259</v>
      </c>
      <c r="AT241" s="245" t="s">
        <v>147</v>
      </c>
      <c r="AU241" s="245" t="s">
        <v>92</v>
      </c>
      <c r="AY241" s="14" t="s">
        <v>146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4" t="s">
        <v>81</v>
      </c>
      <c r="BK241" s="137">
        <f>ROUND(I241*H241,2)</f>
        <v>0</v>
      </c>
      <c r="BL241" s="14" t="s">
        <v>259</v>
      </c>
      <c r="BM241" s="245" t="s">
        <v>501</v>
      </c>
    </row>
    <row r="242" s="12" customFormat="1" ht="25.92" customHeight="1">
      <c r="A242" s="12"/>
      <c r="B242" s="219"/>
      <c r="C242" s="220"/>
      <c r="D242" s="221" t="s">
        <v>75</v>
      </c>
      <c r="E242" s="222" t="s">
        <v>124</v>
      </c>
      <c r="F242" s="222" t="s">
        <v>502</v>
      </c>
      <c r="G242" s="220"/>
      <c r="H242" s="220"/>
      <c r="I242" s="223"/>
      <c r="J242" s="224">
        <f>BK242</f>
        <v>0</v>
      </c>
      <c r="K242" s="220"/>
      <c r="L242" s="225"/>
      <c r="M242" s="226"/>
      <c r="N242" s="227"/>
      <c r="O242" s="227"/>
      <c r="P242" s="228">
        <f>P243+P245+P247+P250+P252</f>
        <v>0</v>
      </c>
      <c r="Q242" s="227"/>
      <c r="R242" s="228">
        <f>R243+R245+R247+R250+R252</f>
        <v>0</v>
      </c>
      <c r="S242" s="227"/>
      <c r="T242" s="229">
        <f>T243+T245+T247+T250+T252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0" t="s">
        <v>164</v>
      </c>
      <c r="AT242" s="231" t="s">
        <v>75</v>
      </c>
      <c r="AU242" s="231" t="s">
        <v>76</v>
      </c>
      <c r="AY242" s="230" t="s">
        <v>146</v>
      </c>
      <c r="BK242" s="232">
        <f>BK243+BK245+BK247+BK250+BK252</f>
        <v>0</v>
      </c>
    </row>
    <row r="243" s="12" customFormat="1" ht="22.8" customHeight="1">
      <c r="A243" s="12"/>
      <c r="B243" s="219"/>
      <c r="C243" s="220"/>
      <c r="D243" s="221" t="s">
        <v>75</v>
      </c>
      <c r="E243" s="246" t="s">
        <v>503</v>
      </c>
      <c r="F243" s="246" t="s">
        <v>504</v>
      </c>
      <c r="G243" s="220"/>
      <c r="H243" s="220"/>
      <c r="I243" s="223"/>
      <c r="J243" s="247">
        <f>BK243</f>
        <v>0</v>
      </c>
      <c r="K243" s="220"/>
      <c r="L243" s="225"/>
      <c r="M243" s="226"/>
      <c r="N243" s="227"/>
      <c r="O243" s="227"/>
      <c r="P243" s="228">
        <f>P244</f>
        <v>0</v>
      </c>
      <c r="Q243" s="227"/>
      <c r="R243" s="228">
        <f>R244</f>
        <v>0</v>
      </c>
      <c r="S243" s="227"/>
      <c r="T243" s="229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0" t="s">
        <v>164</v>
      </c>
      <c r="AT243" s="231" t="s">
        <v>75</v>
      </c>
      <c r="AU243" s="231" t="s">
        <v>81</v>
      </c>
      <c r="AY243" s="230" t="s">
        <v>146</v>
      </c>
      <c r="BK243" s="232">
        <f>BK244</f>
        <v>0</v>
      </c>
    </row>
    <row r="244" s="2" customFormat="1" ht="16.5" customHeight="1">
      <c r="A244" s="37"/>
      <c r="B244" s="38"/>
      <c r="C244" s="233" t="s">
        <v>505</v>
      </c>
      <c r="D244" s="233" t="s">
        <v>147</v>
      </c>
      <c r="E244" s="234" t="s">
        <v>506</v>
      </c>
      <c r="F244" s="235" t="s">
        <v>507</v>
      </c>
      <c r="G244" s="236" t="s">
        <v>213</v>
      </c>
      <c r="H244" s="237">
        <v>1</v>
      </c>
      <c r="I244" s="238"/>
      <c r="J244" s="239">
        <f>ROUND(I244*H244,2)</f>
        <v>0</v>
      </c>
      <c r="K244" s="240"/>
      <c r="L244" s="40"/>
      <c r="M244" s="241" t="s">
        <v>1</v>
      </c>
      <c r="N244" s="242" t="s">
        <v>41</v>
      </c>
      <c r="O244" s="90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508</v>
      </c>
      <c r="AT244" s="245" t="s">
        <v>147</v>
      </c>
      <c r="AU244" s="245" t="s">
        <v>92</v>
      </c>
      <c r="AY244" s="14" t="s">
        <v>146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4" t="s">
        <v>81</v>
      </c>
      <c r="BK244" s="137">
        <f>ROUND(I244*H244,2)</f>
        <v>0</v>
      </c>
      <c r="BL244" s="14" t="s">
        <v>508</v>
      </c>
      <c r="BM244" s="245" t="s">
        <v>509</v>
      </c>
    </row>
    <row r="245" s="12" customFormat="1" ht="22.8" customHeight="1">
      <c r="A245" s="12"/>
      <c r="B245" s="219"/>
      <c r="C245" s="220"/>
      <c r="D245" s="221" t="s">
        <v>75</v>
      </c>
      <c r="E245" s="246" t="s">
        <v>510</v>
      </c>
      <c r="F245" s="246" t="s">
        <v>123</v>
      </c>
      <c r="G245" s="220"/>
      <c r="H245" s="220"/>
      <c r="I245" s="223"/>
      <c r="J245" s="247">
        <f>BK245</f>
        <v>0</v>
      </c>
      <c r="K245" s="220"/>
      <c r="L245" s="225"/>
      <c r="M245" s="226"/>
      <c r="N245" s="227"/>
      <c r="O245" s="227"/>
      <c r="P245" s="228">
        <f>P246</f>
        <v>0</v>
      </c>
      <c r="Q245" s="227"/>
      <c r="R245" s="228">
        <f>R246</f>
        <v>0</v>
      </c>
      <c r="S245" s="227"/>
      <c r="T245" s="229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0" t="s">
        <v>164</v>
      </c>
      <c r="AT245" s="231" t="s">
        <v>75</v>
      </c>
      <c r="AU245" s="231" t="s">
        <v>81</v>
      </c>
      <c r="AY245" s="230" t="s">
        <v>146</v>
      </c>
      <c r="BK245" s="232">
        <f>BK246</f>
        <v>0</v>
      </c>
    </row>
    <row r="246" s="2" customFormat="1" ht="16.5" customHeight="1">
      <c r="A246" s="37"/>
      <c r="B246" s="38"/>
      <c r="C246" s="233" t="s">
        <v>511</v>
      </c>
      <c r="D246" s="233" t="s">
        <v>147</v>
      </c>
      <c r="E246" s="234" t="s">
        <v>512</v>
      </c>
      <c r="F246" s="235" t="s">
        <v>513</v>
      </c>
      <c r="G246" s="236" t="s">
        <v>411</v>
      </c>
      <c r="H246" s="259"/>
      <c r="I246" s="238"/>
      <c r="J246" s="239">
        <f>ROUND(I246*H246,2)</f>
        <v>0</v>
      </c>
      <c r="K246" s="240"/>
      <c r="L246" s="40"/>
      <c r="M246" s="241" t="s">
        <v>1</v>
      </c>
      <c r="N246" s="242" t="s">
        <v>41</v>
      </c>
      <c r="O246" s="90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508</v>
      </c>
      <c r="AT246" s="245" t="s">
        <v>147</v>
      </c>
      <c r="AU246" s="245" t="s">
        <v>92</v>
      </c>
      <c r="AY246" s="14" t="s">
        <v>146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4" t="s">
        <v>81</v>
      </c>
      <c r="BK246" s="137">
        <f>ROUND(I246*H246,2)</f>
        <v>0</v>
      </c>
      <c r="BL246" s="14" t="s">
        <v>508</v>
      </c>
      <c r="BM246" s="245" t="s">
        <v>514</v>
      </c>
    </row>
    <row r="247" s="12" customFormat="1" ht="22.8" customHeight="1">
      <c r="A247" s="12"/>
      <c r="B247" s="219"/>
      <c r="C247" s="220"/>
      <c r="D247" s="221" t="s">
        <v>75</v>
      </c>
      <c r="E247" s="246" t="s">
        <v>515</v>
      </c>
      <c r="F247" s="246" t="s">
        <v>126</v>
      </c>
      <c r="G247" s="220"/>
      <c r="H247" s="220"/>
      <c r="I247" s="223"/>
      <c r="J247" s="247">
        <f>BK247</f>
        <v>0</v>
      </c>
      <c r="K247" s="220"/>
      <c r="L247" s="225"/>
      <c r="M247" s="226"/>
      <c r="N247" s="227"/>
      <c r="O247" s="227"/>
      <c r="P247" s="228">
        <f>SUM(P248:P249)</f>
        <v>0</v>
      </c>
      <c r="Q247" s="227"/>
      <c r="R247" s="228">
        <f>SUM(R248:R249)</f>
        <v>0</v>
      </c>
      <c r="S247" s="227"/>
      <c r="T247" s="229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30" t="s">
        <v>164</v>
      </c>
      <c r="AT247" s="231" t="s">
        <v>75</v>
      </c>
      <c r="AU247" s="231" t="s">
        <v>81</v>
      </c>
      <c r="AY247" s="230" t="s">
        <v>146</v>
      </c>
      <c r="BK247" s="232">
        <f>SUM(BK248:BK249)</f>
        <v>0</v>
      </c>
    </row>
    <row r="248" s="2" customFormat="1" ht="16.5" customHeight="1">
      <c r="A248" s="37"/>
      <c r="B248" s="38"/>
      <c r="C248" s="233" t="s">
        <v>516</v>
      </c>
      <c r="D248" s="233" t="s">
        <v>147</v>
      </c>
      <c r="E248" s="234" t="s">
        <v>517</v>
      </c>
      <c r="F248" s="235" t="s">
        <v>518</v>
      </c>
      <c r="G248" s="236" t="s">
        <v>411</v>
      </c>
      <c r="H248" s="259"/>
      <c r="I248" s="238"/>
      <c r="J248" s="239">
        <f>ROUND(I248*H248,2)</f>
        <v>0</v>
      </c>
      <c r="K248" s="240"/>
      <c r="L248" s="40"/>
      <c r="M248" s="241" t="s">
        <v>1</v>
      </c>
      <c r="N248" s="242" t="s">
        <v>41</v>
      </c>
      <c r="O248" s="90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508</v>
      </c>
      <c r="AT248" s="245" t="s">
        <v>147</v>
      </c>
      <c r="AU248" s="245" t="s">
        <v>92</v>
      </c>
      <c r="AY248" s="14" t="s">
        <v>146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4" t="s">
        <v>81</v>
      </c>
      <c r="BK248" s="137">
        <f>ROUND(I248*H248,2)</f>
        <v>0</v>
      </c>
      <c r="BL248" s="14" t="s">
        <v>508</v>
      </c>
      <c r="BM248" s="245" t="s">
        <v>519</v>
      </c>
    </row>
    <row r="249" s="2" customFormat="1" ht="16.5" customHeight="1">
      <c r="A249" s="37"/>
      <c r="B249" s="38"/>
      <c r="C249" s="233" t="s">
        <v>520</v>
      </c>
      <c r="D249" s="233" t="s">
        <v>147</v>
      </c>
      <c r="E249" s="234" t="s">
        <v>521</v>
      </c>
      <c r="F249" s="235" t="s">
        <v>522</v>
      </c>
      <c r="G249" s="236" t="s">
        <v>411</v>
      </c>
      <c r="H249" s="259"/>
      <c r="I249" s="238"/>
      <c r="J249" s="239">
        <f>ROUND(I249*H249,2)</f>
        <v>0</v>
      </c>
      <c r="K249" s="240"/>
      <c r="L249" s="40"/>
      <c r="M249" s="241" t="s">
        <v>1</v>
      </c>
      <c r="N249" s="242" t="s">
        <v>41</v>
      </c>
      <c r="O249" s="90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5" t="s">
        <v>508</v>
      </c>
      <c r="AT249" s="245" t="s">
        <v>147</v>
      </c>
      <c r="AU249" s="245" t="s">
        <v>92</v>
      </c>
      <c r="AY249" s="14" t="s">
        <v>146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4" t="s">
        <v>81</v>
      </c>
      <c r="BK249" s="137">
        <f>ROUND(I249*H249,2)</f>
        <v>0</v>
      </c>
      <c r="BL249" s="14" t="s">
        <v>508</v>
      </c>
      <c r="BM249" s="245" t="s">
        <v>523</v>
      </c>
    </row>
    <row r="250" s="12" customFormat="1" ht="22.8" customHeight="1">
      <c r="A250" s="12"/>
      <c r="B250" s="219"/>
      <c r="C250" s="220"/>
      <c r="D250" s="221" t="s">
        <v>75</v>
      </c>
      <c r="E250" s="246" t="s">
        <v>524</v>
      </c>
      <c r="F250" s="246" t="s">
        <v>127</v>
      </c>
      <c r="G250" s="220"/>
      <c r="H250" s="220"/>
      <c r="I250" s="223"/>
      <c r="J250" s="247">
        <f>BK250</f>
        <v>0</v>
      </c>
      <c r="K250" s="220"/>
      <c r="L250" s="225"/>
      <c r="M250" s="226"/>
      <c r="N250" s="227"/>
      <c r="O250" s="227"/>
      <c r="P250" s="228">
        <f>P251</f>
        <v>0</v>
      </c>
      <c r="Q250" s="227"/>
      <c r="R250" s="228">
        <f>R251</f>
        <v>0</v>
      </c>
      <c r="S250" s="227"/>
      <c r="T250" s="229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0" t="s">
        <v>164</v>
      </c>
      <c r="AT250" s="231" t="s">
        <v>75</v>
      </c>
      <c r="AU250" s="231" t="s">
        <v>81</v>
      </c>
      <c r="AY250" s="230" t="s">
        <v>146</v>
      </c>
      <c r="BK250" s="232">
        <f>BK251</f>
        <v>0</v>
      </c>
    </row>
    <row r="251" s="2" customFormat="1" ht="16.5" customHeight="1">
      <c r="A251" s="37"/>
      <c r="B251" s="38"/>
      <c r="C251" s="233" t="s">
        <v>525</v>
      </c>
      <c r="D251" s="233" t="s">
        <v>147</v>
      </c>
      <c r="E251" s="234" t="s">
        <v>526</v>
      </c>
      <c r="F251" s="235" t="s">
        <v>527</v>
      </c>
      <c r="G251" s="236" t="s">
        <v>411</v>
      </c>
      <c r="H251" s="259"/>
      <c r="I251" s="238"/>
      <c r="J251" s="239">
        <f>ROUND(I251*H251,2)</f>
        <v>0</v>
      </c>
      <c r="K251" s="240"/>
      <c r="L251" s="40"/>
      <c r="M251" s="241" t="s">
        <v>1</v>
      </c>
      <c r="N251" s="242" t="s">
        <v>41</v>
      </c>
      <c r="O251" s="90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508</v>
      </c>
      <c r="AT251" s="245" t="s">
        <v>147</v>
      </c>
      <c r="AU251" s="245" t="s">
        <v>92</v>
      </c>
      <c r="AY251" s="14" t="s">
        <v>146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4" t="s">
        <v>81</v>
      </c>
      <c r="BK251" s="137">
        <f>ROUND(I251*H251,2)</f>
        <v>0</v>
      </c>
      <c r="BL251" s="14" t="s">
        <v>508</v>
      </c>
      <c r="BM251" s="245" t="s">
        <v>528</v>
      </c>
    </row>
    <row r="252" s="12" customFormat="1" ht="22.8" customHeight="1">
      <c r="A252" s="12"/>
      <c r="B252" s="219"/>
      <c r="C252" s="220"/>
      <c r="D252" s="221" t="s">
        <v>75</v>
      </c>
      <c r="E252" s="246" t="s">
        <v>529</v>
      </c>
      <c r="F252" s="246" t="s">
        <v>530</v>
      </c>
      <c r="G252" s="220"/>
      <c r="H252" s="220"/>
      <c r="I252" s="223"/>
      <c r="J252" s="247">
        <f>BK252</f>
        <v>0</v>
      </c>
      <c r="K252" s="220"/>
      <c r="L252" s="225"/>
      <c r="M252" s="226"/>
      <c r="N252" s="227"/>
      <c r="O252" s="227"/>
      <c r="P252" s="228">
        <f>P253</f>
        <v>0</v>
      </c>
      <c r="Q252" s="227"/>
      <c r="R252" s="228">
        <f>R253</f>
        <v>0</v>
      </c>
      <c r="S252" s="227"/>
      <c r="T252" s="229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0" t="s">
        <v>164</v>
      </c>
      <c r="AT252" s="231" t="s">
        <v>75</v>
      </c>
      <c r="AU252" s="231" t="s">
        <v>81</v>
      </c>
      <c r="AY252" s="230" t="s">
        <v>146</v>
      </c>
      <c r="BK252" s="232">
        <f>BK253</f>
        <v>0</v>
      </c>
    </row>
    <row r="253" s="2" customFormat="1" ht="24.15" customHeight="1">
      <c r="A253" s="37"/>
      <c r="B253" s="38"/>
      <c r="C253" s="233" t="s">
        <v>531</v>
      </c>
      <c r="D253" s="233" t="s">
        <v>147</v>
      </c>
      <c r="E253" s="234" t="s">
        <v>532</v>
      </c>
      <c r="F253" s="235" t="s">
        <v>533</v>
      </c>
      <c r="G253" s="236" t="s">
        <v>411</v>
      </c>
      <c r="H253" s="259"/>
      <c r="I253" s="238"/>
      <c r="J253" s="239">
        <f>ROUND(I253*H253,2)</f>
        <v>0</v>
      </c>
      <c r="K253" s="240"/>
      <c r="L253" s="40"/>
      <c r="M253" s="260" t="s">
        <v>1</v>
      </c>
      <c r="N253" s="261" t="s">
        <v>41</v>
      </c>
      <c r="O253" s="262"/>
      <c r="P253" s="263">
        <f>O253*H253</f>
        <v>0</v>
      </c>
      <c r="Q253" s="263">
        <v>0</v>
      </c>
      <c r="R253" s="263">
        <f>Q253*H253</f>
        <v>0</v>
      </c>
      <c r="S253" s="263">
        <v>0</v>
      </c>
      <c r="T253" s="26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5" t="s">
        <v>508</v>
      </c>
      <c r="AT253" s="245" t="s">
        <v>147</v>
      </c>
      <c r="AU253" s="245" t="s">
        <v>92</v>
      </c>
      <c r="AY253" s="14" t="s">
        <v>146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4" t="s">
        <v>81</v>
      </c>
      <c r="BK253" s="137">
        <f>ROUND(I253*H253,2)</f>
        <v>0</v>
      </c>
      <c r="BL253" s="14" t="s">
        <v>508</v>
      </c>
      <c r="BM253" s="245" t="s">
        <v>534</v>
      </c>
    </row>
    <row r="254" s="2" customFormat="1" ht="6.96" customHeight="1">
      <c r="A254" s="37"/>
      <c r="B254" s="65"/>
      <c r="C254" s="66"/>
      <c r="D254" s="66"/>
      <c r="E254" s="66"/>
      <c r="F254" s="66"/>
      <c r="G254" s="66"/>
      <c r="H254" s="66"/>
      <c r="I254" s="66"/>
      <c r="J254" s="66"/>
      <c r="K254" s="66"/>
      <c r="L254" s="40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Mf+j4640q1O75r7ixg61rMwYY4lPe1Fd3G3zSjTEDx8jsgnZ+tL6ZyghOOxdR8gWKd530CjZPP1t+72ZR6mEDQ==" hashValue="EIryZ7X4qDRMxvHhQrT98VgfG7ThSd1lM0uFgU6VYIYf1HYT0f0UZg1WUiasrn1CsdigFh1Zc/sLgp/OGRXteg==" algorithmName="SHA-512" password="CC35"/>
  <autoFilter ref="C143:K253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Jana-PC\Jana</dc:creator>
  <cp:lastModifiedBy>Jana-PC\Jana</cp:lastModifiedBy>
  <dcterms:created xsi:type="dcterms:W3CDTF">2023-08-23T06:21:37Z</dcterms:created>
  <dcterms:modified xsi:type="dcterms:W3CDTF">2023-08-23T06:21:44Z</dcterms:modified>
</cp:coreProperties>
</file>